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510" windowHeight="4440" activeTab="1"/>
  </bookViews>
  <sheets>
    <sheet name="BS" sheetId="1" r:id="rId1"/>
    <sheet name="Notes-Oct 2001" sheetId="2" r:id="rId2"/>
  </sheets>
  <definedNames>
    <definedName name="_xlnm.Print_Area" localSheetId="1">'Notes-Oct 2001'!$A$1:$K$396</definedName>
  </definedNames>
  <calcPr fullCalcOnLoad="1"/>
</workbook>
</file>

<file path=xl/sharedStrings.xml><?xml version="1.0" encoding="utf-8"?>
<sst xmlns="http://schemas.openxmlformats.org/spreadsheetml/2006/main" count="432" uniqueCount="364">
  <si>
    <t>The ESOS has yet to be offered to the employees during the quarter under review.</t>
  </si>
  <si>
    <t>Financial Year</t>
  </si>
  <si>
    <t>2002</t>
  </si>
  <si>
    <t xml:space="preserve">2nd quarter of </t>
  </si>
  <si>
    <t>RM' 000</t>
  </si>
  <si>
    <t>Profit before income tax, minority interest and extraordinary item</t>
  </si>
  <si>
    <t>Profit after taxation attributable to the members of the Company</t>
  </si>
  <si>
    <t>There are no material events subsequent to the period under review.</t>
  </si>
  <si>
    <t xml:space="preserve">Less : </t>
  </si>
  <si>
    <t>Treasury Shares</t>
  </si>
  <si>
    <t xml:space="preserve">  shares in Share Capital</t>
  </si>
  <si>
    <t xml:space="preserve">  10,000 Treasury Shares</t>
  </si>
  <si>
    <t>31.10.2001</t>
  </si>
  <si>
    <t>31.10.2000</t>
  </si>
  <si>
    <t>AS AT 31ST OCTOBER 2001</t>
  </si>
  <si>
    <t>ii.</t>
  </si>
  <si>
    <t>i.</t>
  </si>
  <si>
    <t>8.8)</t>
  </si>
  <si>
    <t xml:space="preserve">3rd quarter of </t>
  </si>
  <si>
    <t>The Company and Group has adopted the same accounting policies and methods of computation in its quarterly</t>
  </si>
  <si>
    <t>accounting standards of the Malaysian Accounting Standards Board ("MASB") became effective during the</t>
  </si>
  <si>
    <t>current financial period.</t>
  </si>
  <si>
    <t>The income tax expense of the Group reflects an effective tax rate which is higher than the statutory</t>
  </si>
  <si>
    <t>tax rate due mainly to certain expenses which are not deductible and the absence of group tax relief</t>
  </si>
  <si>
    <t>for a consideration of RM42.8m. The gain arising from the disposal towards the Group was RM506,686.</t>
  </si>
  <si>
    <t>During the period under review, Exposition Resources Limited ("Exposition") a subsidiary of the Company</t>
  </si>
  <si>
    <t>had been dissolved from the Registrar of International Business Companies in British Virgin Islands.</t>
  </si>
  <si>
    <t xml:space="preserve">Employees' Share Option Scheme (ESOS). Having obtained the SC's approval on </t>
  </si>
  <si>
    <t>Share Buy Back ("SBB")</t>
  </si>
  <si>
    <t>On 24 November 2001, Talam had announced the following Proposals:</t>
  </si>
  <si>
    <t xml:space="preserve">i.  </t>
  </si>
  <si>
    <t>to adopt a new Articles of Association Of The Company to comply with Chapter 7 of the Listing</t>
  </si>
  <si>
    <t>Requirements Of The Kuala Lumpur Stock Exchange ("Listing Requirements");  and</t>
  </si>
  <si>
    <t xml:space="preserve">to obtain a shareholders' mandate for recurrent related party transactions of a revenue or </t>
  </si>
  <si>
    <t>trading nature which are in the ordinary course of business pursuant to Chapter 10.09 of the</t>
  </si>
  <si>
    <t>Listing Requirements.</t>
  </si>
  <si>
    <t>Tenancy Agreement Between Pandan Indah Medical Management Sdn Bhd And</t>
  </si>
  <si>
    <t>Universal Health Care (R&amp;D) Sdn Bhd (formerly known as SSI Health Care Sdn Bhd)</t>
  </si>
  <si>
    <t>On 16 June 2000, Pandan Indah Medical Management Sdn Bhd ("PIMM"), a company which Talam</t>
  </si>
  <si>
    <t>and Europlus Berhad each has effective interest of 50%, entered into a Tenancy Agreement</t>
  </si>
  <si>
    <t>with Universal Health Care (R&amp;D) Sdn Bhd (formerly known as SSI Health Care Sdn Bhd)</t>
  </si>
  <si>
    <t xml:space="preserve">("Universal") whereby PIMM agreed to rent to Universal a hospital, hospital office building </t>
  </si>
  <si>
    <t xml:space="preserve">and medical office building with a total built-up area of 218,972 square feet known as "Talam Medical </t>
  </si>
  <si>
    <t xml:space="preserve">Centre" together with car park bays at a negotiated rent for a period of three (3) years with renewal of </t>
  </si>
  <si>
    <t>three (3) further terms of three (3) years each.</t>
  </si>
  <si>
    <t>PIMM had on 26 November 2001 terminated the Tenancy Agreement and the vacant possession</t>
  </si>
  <si>
    <t>of Talam Medical Centre was subsequently handed back to PIMM.</t>
  </si>
  <si>
    <t>On 9 November 2000, Talam issued RM150,000,000 nominal value of 5% Secured Serial Bonds</t>
  </si>
  <si>
    <t>with 107,650,000 detachable Warrants 2000/2005.</t>
  </si>
  <si>
    <t xml:space="preserve">On 17 January 2001, Maxisegar Sdn Bhd ("Maxisegar") entered into a privatisation agreement </t>
  </si>
  <si>
    <t>with the State Government for the construction and development of University Industri Selangor</t>
  </si>
  <si>
    <t xml:space="preserve">("UNISEL") at Berjuntai Bistari, Kuala Selangor, Selangor Darul Ehsan for a total consideration </t>
  </si>
  <si>
    <t xml:space="preserve">of RM750 million in exchange for the alienation of three (3) pieces of land ("Project Lands") </t>
  </si>
  <si>
    <t>in Selangor Darul Ehsan to Maxisegar.</t>
  </si>
  <si>
    <t xml:space="preserve"> mixed development of the Project Lands and the development cost of the UNISEL.</t>
  </si>
  <si>
    <t xml:space="preserve">In this connection, Talam has sought the approval of the holders of the Bond to vary the </t>
  </si>
  <si>
    <t>gearing ratio of the Talam Group to exceed 1.5:1 as contained in Clause 11.1(c) of</t>
  </si>
  <si>
    <t xml:space="preserve"> the trust Deed dated 31 October 2000 ("Proposed Variation").</t>
  </si>
  <si>
    <t xml:space="preserve">i.  Securities Commission ("SC"); which application was submitted on 8 August 2001. </t>
  </si>
  <si>
    <t xml:space="preserve">    SC has approved vide its letter dated 5 September 2001; and</t>
  </si>
  <si>
    <t xml:space="preserve">ii. The Bondholders' approval on the Proposed Variation was obtained at the </t>
  </si>
  <si>
    <t xml:space="preserve">    Bondholders' meeting held on 22 August 2001</t>
  </si>
  <si>
    <t xml:space="preserve">In response to the SC press release dated 28 August 2001, Talam had on 3 September 2001 </t>
  </si>
  <si>
    <t>extension of the exercise period of the Warrants.</t>
  </si>
  <si>
    <t>The exercise price of the existing Warrants is RM1.00 and its exercise period is the</t>
  </si>
  <si>
    <t xml:space="preserve">period commencing from the date of issue of the rights to allotment of the Warrants </t>
  </si>
  <si>
    <t>of 9 November 2000 and ending five years later on 9 November 2005.</t>
  </si>
  <si>
    <t>a)  Proposed Rationalisation of the Businesses of the Company and Europlus Berhad</t>
  </si>
  <si>
    <t xml:space="preserve">The Foreign Investment Committee has approved the Proposed Merger vide its letter </t>
  </si>
  <si>
    <t>That the Company increases its Bumiputera equity content to at least 30% by</t>
  </si>
  <si>
    <t>31 December 2002, and</t>
  </si>
  <si>
    <t xml:space="preserve">Proposed Issuance Of RM600 million Al-Bithaman Ajil Islamic Debt Securities ("BaIDS") by a </t>
  </si>
  <si>
    <t>wholly-owned subsidiary, Maxisegar Sdn Bhd</t>
  </si>
  <si>
    <t xml:space="preserve">On 5 September 2001, Talam had announced that Maxisegar Sdn Bhd ("Maxisegar") </t>
  </si>
  <si>
    <t xml:space="preserve">RM600 million BaIDS, which is arranged by Abrar Discounts Berhad to part finance the </t>
  </si>
  <si>
    <t xml:space="preserve">and construction of three (3) pieces of development land alienated by the Selangor State </t>
  </si>
  <si>
    <t xml:space="preserve">     for the proposed variation to the gearing ratio of the Talam Group, which was obtained </t>
  </si>
  <si>
    <t xml:space="preserve">     on 22 August 2001; and</t>
  </si>
  <si>
    <t xml:space="preserve">    for the proposed variation to the gearing ratio of Maxisegar and the exclusion of the</t>
  </si>
  <si>
    <t xml:space="preserve">    UNISEL Project Lands from their existing debenture, which was obtained on 23 August 2001.</t>
  </si>
  <si>
    <t xml:space="preserve">Issuance and repayment of debt and equity securities, share buy-backs, share cancellations, </t>
  </si>
  <si>
    <t>shares held as treasury shares and resale of treasury shares</t>
  </si>
  <si>
    <t>Section 67A of the Companies Act, 1965.</t>
  </si>
  <si>
    <t>The RMB141.7 million debt or its equivalent of RM65.0 million is a revolving credit facility granted</t>
  </si>
  <si>
    <t>Property development</t>
  </si>
  <si>
    <t>Tranche 1</t>
  </si>
  <si>
    <t>Tranche 2</t>
  </si>
  <si>
    <t>RM ' million</t>
  </si>
  <si>
    <t>Balance - unutilised</t>
  </si>
  <si>
    <t>864.9 million</t>
  </si>
  <si>
    <t xml:space="preserve">to a subsidiary in The People's Republic of China to part-finance the construction of a hotel. Another </t>
  </si>
  <si>
    <t xml:space="preserve">The Group has provided corporate guarantee of RM10.33m to  former subsidiaries for banking facilities. </t>
  </si>
  <si>
    <t xml:space="preserve">The Group is contingently liable up to the principal amount outstanding amounting to RM3.5 million </t>
  </si>
  <si>
    <t>as at October 2001.</t>
  </si>
  <si>
    <t xml:space="preserve">By an agreement in writing dated 31 March 1997 made between Silver Concept Sdn. Bhd. </t>
  </si>
  <si>
    <t>("Silver Concept") and Maxisegar Sdn. Bhd. ("Maxisegar"), Silver Concept agreed to sell</t>
  </si>
  <si>
    <t>and Maxisegar agreed to purchase 1,142.48 acres of land in Mukim Batang Kali and in</t>
  </si>
  <si>
    <t>Mukim Rasa, all in the District of Ulu Selangor ("the said Agreement").</t>
  </si>
  <si>
    <t>Silver Concept being 10% deposit and the second installment.</t>
  </si>
  <si>
    <t xml:space="preserve">On 29 December 1997, Maxisegar issued a Writ in the Kuala Lumpur High Court against </t>
  </si>
  <si>
    <t>that the said agreement has been frustrated. Silver Concept has filed its defence and counter-claim.</t>
  </si>
  <si>
    <t>Judgement was delivered in favour of Silver Concept. Maxisegar has appealed against the said</t>
  </si>
  <si>
    <t xml:space="preserve">judgement and had applied for stay of execution pending the appeal. On 3 April 2001, the Court of </t>
  </si>
  <si>
    <t>Appeal has granted the stay of execution. The court has yet to fix the hearing date for the appeal.</t>
  </si>
  <si>
    <t xml:space="preserve">The Directors based on the advice by the Company's legal counsel on the point of law are </t>
  </si>
  <si>
    <t>confident that the Company will succeed in its appeal.</t>
  </si>
  <si>
    <t xml:space="preserve">Maxisegar Sdn Bhd, Talam Industries Sdn Bhd and Noble Rights Sdn Bhd </t>
  </si>
  <si>
    <t>("collectively known as the Plaintiffs") has filed a claim against Tenaga Nasional Berhad ("TNB")</t>
  </si>
  <si>
    <t xml:space="preserve">for an aggregate amount of RM4,065,946.01 with costs and a  declaration that TNB shall pay </t>
  </si>
  <si>
    <t xml:space="preserve">liquidated and ascertained damages which have been paid or to be paid by the Plaintiff's to the </t>
  </si>
  <si>
    <t xml:space="preserve">Explanation on material changes in profit before taxation for quarter reported compared with </t>
  </si>
  <si>
    <t>immediate preceding quarter.</t>
  </si>
  <si>
    <t xml:space="preserve">With the Government's continuing effort to implement pro-business measures to further stimulate the national </t>
  </si>
  <si>
    <t xml:space="preserve">economy, the Group is optimistic of its future growth and development in the property industry. Under the </t>
  </si>
  <si>
    <t xml:space="preserve">present business conditions and barring unforeseen circumstances, the Directors expect the performance </t>
  </si>
  <si>
    <t>Utilisation of proceeds arising from the issuance of RM300 million Al-Bai Bithaman Ajil Islamic Debt Securities ("BaIDS")</t>
  </si>
  <si>
    <t>of the Group to improve and remain satisfactory.</t>
  </si>
  <si>
    <t>AUDITED</t>
  </si>
  <si>
    <t>Net tangible assets per share (RM) based on 215,300,000</t>
  </si>
  <si>
    <t>Net tangible assets per share (RM) after netting off</t>
  </si>
  <si>
    <t>provide back to back financing to contractors for the construction the development projects of Talam Group.</t>
  </si>
  <si>
    <t>b)  Proposed increase in Talam's Authorised Share Capital</t>
  </si>
  <si>
    <t>107,650,000 Detachable Warrants 2000/2005 of Talam Corporation Berhad ("Warrants")</t>
  </si>
  <si>
    <t>i.   The approval of the SC, which was obtained vide its letter dated 7 September 2001;</t>
  </si>
  <si>
    <t>8.6)</t>
  </si>
  <si>
    <t>8.7)</t>
  </si>
  <si>
    <t>The higher profit achieved this quarter is in tandem to the increase in turnover.</t>
  </si>
  <si>
    <t>purchasers of  the Plaintiff's  development projects. The proceeding has now been</t>
  </si>
  <si>
    <t>strike out TNB's counter claim has yet to be fixed.</t>
  </si>
  <si>
    <t>There were no issuance and repayment of debt and equity securities in the financial period under review save</t>
  </si>
  <si>
    <t>for the Share Buy-Back as stated in Note 8.8</t>
  </si>
  <si>
    <t>The details of the first SBB are as follows:</t>
  </si>
  <si>
    <t>Date</t>
  </si>
  <si>
    <t>Number of Share Purchased</t>
  </si>
  <si>
    <t>Highest Price</t>
  </si>
  <si>
    <t>Lowest Price</t>
  </si>
  <si>
    <t>Average Price</t>
  </si>
  <si>
    <t>Total Amount Paid</t>
  </si>
  <si>
    <t>Number of Shares Held as Treasury Shares</t>
  </si>
  <si>
    <t>The shares purchased are being held as treasury shares in accordance with the requirement of</t>
  </si>
  <si>
    <t>None of the treasury shares were resold or cancelled during the financial period under review.</t>
  </si>
  <si>
    <t>Bonds</t>
  </si>
  <si>
    <t>%</t>
  </si>
  <si>
    <t>Material events subsequent to the period reported on, that have not been reflected in the financial statements.</t>
  </si>
  <si>
    <t>Talam Corporation Berhad (1120-H)</t>
  </si>
  <si>
    <t>Current</t>
  </si>
  <si>
    <t>Preceding Year</t>
  </si>
  <si>
    <t>Year</t>
  </si>
  <si>
    <t>Corresponding</t>
  </si>
  <si>
    <t>Quarter</t>
  </si>
  <si>
    <t>Period</t>
  </si>
  <si>
    <t>RM000</t>
  </si>
  <si>
    <t>a)</t>
  </si>
  <si>
    <t>b)</t>
  </si>
  <si>
    <t>c)</t>
  </si>
  <si>
    <t>d)</t>
  </si>
  <si>
    <t>e)</t>
  </si>
  <si>
    <t>f)</t>
  </si>
  <si>
    <t>Taxation</t>
  </si>
  <si>
    <t>Extraordinary items</t>
  </si>
  <si>
    <t>As at end</t>
  </si>
  <si>
    <t>As at</t>
  </si>
  <si>
    <t>of current</t>
  </si>
  <si>
    <t>Preceding</t>
  </si>
  <si>
    <t>quarter</t>
  </si>
  <si>
    <t>financial</t>
  </si>
  <si>
    <t>year end</t>
  </si>
  <si>
    <t>1)</t>
  </si>
  <si>
    <t>Fixed Assets</t>
  </si>
  <si>
    <t>2)</t>
  </si>
  <si>
    <t>Land and Development Expenditure</t>
  </si>
  <si>
    <t>3)</t>
  </si>
  <si>
    <t>Investments in Associated Companies</t>
  </si>
  <si>
    <t>4)</t>
  </si>
  <si>
    <t>Long Term Investments</t>
  </si>
  <si>
    <t>5)</t>
  </si>
  <si>
    <t>6)</t>
  </si>
  <si>
    <t>Current Assets</t>
  </si>
  <si>
    <t>Stocks</t>
  </si>
  <si>
    <t>Development properties</t>
  </si>
  <si>
    <t>Trade Debtors</t>
  </si>
  <si>
    <t>Other debtors</t>
  </si>
  <si>
    <t>Deposits with financial institutions</t>
  </si>
  <si>
    <t>Cash and bank balances</t>
  </si>
  <si>
    <t>7)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</si>
  <si>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</si>
  <si>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</si>
  <si>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</si>
  <si>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</si>
  <si>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</si>
  <si>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</si>
  <si>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8)</t>
  </si>
  <si>
    <t>9)</t>
  </si>
  <si>
    <t>Shareholders' Funds</t>
  </si>
  <si>
    <t>Share Capital</t>
  </si>
  <si>
    <t>Reserves</t>
  </si>
  <si>
    <t>Share Premium</t>
  </si>
  <si>
    <t>Foreign Exchange Reserve</t>
  </si>
  <si>
    <t>Capital Reserve</t>
  </si>
  <si>
    <t>Retained Profit</t>
  </si>
  <si>
    <t>10)</t>
  </si>
  <si>
    <t>Minority Interests</t>
  </si>
  <si>
    <t>11)</t>
  </si>
  <si>
    <t>Long Term Borrowings</t>
  </si>
  <si>
    <t>12)</t>
  </si>
  <si>
    <t>Deferred Taxation</t>
  </si>
  <si>
    <t>13)</t>
  </si>
  <si>
    <t>Other Long Term Liabilities</t>
  </si>
  <si>
    <t>Accounting policies</t>
  </si>
  <si>
    <t>There is no extraordinary items during this quarter.</t>
  </si>
  <si>
    <t>Over/(under)provision in prior year</t>
  </si>
  <si>
    <t>Purchase or disposal of quoted securities</t>
  </si>
  <si>
    <t>There is no purchase or disposal of quoted securities.</t>
  </si>
  <si>
    <t>Effects of changes in the composition of the company</t>
  </si>
  <si>
    <t>Status of corporate proposals announced</t>
  </si>
  <si>
    <t>Comments about the seasonality or cyclicality of operations.</t>
  </si>
  <si>
    <t>The business operations of the Group is not affected by any seasonality.</t>
  </si>
  <si>
    <t>Group borrowings</t>
  </si>
  <si>
    <t>Secured</t>
  </si>
  <si>
    <t>Unsecured</t>
  </si>
  <si>
    <t>Total</t>
  </si>
  <si>
    <t>Short term borrowings</t>
  </si>
  <si>
    <t>Islamic financing facilities</t>
  </si>
  <si>
    <t xml:space="preserve">During the quarter under review, turnover increased 59%  from RM321.4 million to RM512.4 million while </t>
  </si>
  <si>
    <t>profit before taxation increased by 61% from RM16.3 million to RM26.3 million.</t>
  </si>
  <si>
    <t>Islamic Financing Facilities</t>
  </si>
  <si>
    <t>17)</t>
  </si>
  <si>
    <t>Higher billings from the Low Cost Apartments and Medium Cost Apartments in this period as compared to higher billings</t>
  </si>
  <si>
    <t>from terrace houses in Bandar Baru Ampang and Danau Putra projects has attributed to the increase in turnover and decrease</t>
  </si>
  <si>
    <t>in profits.</t>
  </si>
  <si>
    <t xml:space="preserve">For the period under review, the Group's turnover and profit before taxation were RM512.4 million and RM26.3 million </t>
  </si>
  <si>
    <t xml:space="preserve">respectively. These results showed an increase of  24% in turnover, while profit before taxation  recorded a decrease </t>
  </si>
  <si>
    <t>of 35% as compared to similar period in the preceding year.</t>
  </si>
  <si>
    <t>Long term borrowings</t>
  </si>
  <si>
    <t>Currencies of debts</t>
  </si>
  <si>
    <t>In RM</t>
  </si>
  <si>
    <t>In RMB</t>
  </si>
  <si>
    <t>Contingent liabilities</t>
  </si>
  <si>
    <t>14)</t>
  </si>
  <si>
    <t>Details of financial instruments with off balance sheet risk.</t>
  </si>
  <si>
    <t>There is no financial instruments with off balance sheet risk.</t>
  </si>
  <si>
    <t>15)</t>
  </si>
  <si>
    <t xml:space="preserve">Details of pending litigations </t>
  </si>
  <si>
    <t>16)</t>
  </si>
  <si>
    <t>Segmental results</t>
  </si>
  <si>
    <t>Profit</t>
  </si>
  <si>
    <t>Before</t>
  </si>
  <si>
    <t>Assets</t>
  </si>
  <si>
    <t>By activity</t>
  </si>
  <si>
    <t>Employed</t>
  </si>
  <si>
    <t>Leasing</t>
  </si>
  <si>
    <t>Manufacturing</t>
  </si>
  <si>
    <t>Trading</t>
  </si>
  <si>
    <t>Education</t>
  </si>
  <si>
    <t>18)</t>
  </si>
  <si>
    <t>Review of results</t>
  </si>
  <si>
    <t>19)</t>
  </si>
  <si>
    <t>Prospect for current year</t>
  </si>
  <si>
    <t>20)</t>
  </si>
  <si>
    <t>21)</t>
  </si>
  <si>
    <t>Dividends</t>
  </si>
  <si>
    <t>Status:</t>
  </si>
  <si>
    <t>Profits/(loss) on sales of investments and/or properties for the current financial year to date.</t>
  </si>
  <si>
    <t xml:space="preserve">Current </t>
  </si>
  <si>
    <t xml:space="preserve">Year </t>
  </si>
  <si>
    <t>To date</t>
  </si>
  <si>
    <t>Investment holding</t>
  </si>
  <si>
    <t>Net Current  Assets</t>
  </si>
  <si>
    <t>Amount due from customers for contract works</t>
  </si>
  <si>
    <t>Due from Associated Companies</t>
  </si>
  <si>
    <t xml:space="preserve"> 141.7 million </t>
  </si>
  <si>
    <t>8.2)</t>
  </si>
  <si>
    <t>Variances on profit forecasts and profit guarantee (only applicable to the final quarter)</t>
  </si>
  <si>
    <t>Proposed establishment of an employees' share option scheme.</t>
  </si>
  <si>
    <t>Sinking funds for bonds</t>
  </si>
  <si>
    <t>Revenue</t>
  </si>
  <si>
    <t>Current Taxation</t>
  </si>
  <si>
    <t>Effective tax rate</t>
  </si>
  <si>
    <t>8.1 )</t>
  </si>
  <si>
    <t>8.3)</t>
  </si>
  <si>
    <t xml:space="preserve">17) </t>
  </si>
  <si>
    <t>Exceptional item</t>
  </si>
  <si>
    <t>Taxation, deferred taxation and/or adjustments of under or over-provision in respect of prior year</t>
  </si>
  <si>
    <t>Goodwill on Consolidation</t>
  </si>
  <si>
    <t>There is no exceptional item for the quarter under review.</t>
  </si>
  <si>
    <t>Share of profit in Associated Company</t>
  </si>
  <si>
    <t>Hotel &amp; recreation</t>
  </si>
  <si>
    <t>Others</t>
  </si>
  <si>
    <t>RM150,000,000 Nominal Value Of 5% Secured Serial Bonds ("Bond")</t>
  </si>
  <si>
    <t>On 19 September 2001, Talam entered into a First Supplemental Trust Deed with the Trustee</t>
  </si>
  <si>
    <t>pursuant to the Proposed Variation.</t>
  </si>
  <si>
    <t>announced that the Deed Poll dated 31 October 2000 contains an express provision for</t>
  </si>
  <si>
    <t xml:space="preserve">     ("Europlus") including the merger of their property related businesses.</t>
  </si>
  <si>
    <t xml:space="preserve">had executed legal document on 3 September 2001 to issue a fully underwritten </t>
  </si>
  <si>
    <t>ii.  The holders of RM150 million nominal value of 5% Secured Serial Bonds of Talam</t>
  </si>
  <si>
    <t xml:space="preserve">iii. The holders of Maxisegar's existing RM300 million Al-Bithaman Ajil Islamic Debt Securities </t>
  </si>
  <si>
    <t>Utilisation of proceeds arising from the issuance of RM600 million Al-Bai Bithaman Ajil Islamic Debt Securities ("BaIDS")</t>
  </si>
  <si>
    <t xml:space="preserve">On 26 April 2001, Talam has obtained its shareholders' approval to purchase up to 10% of the paid-up </t>
  </si>
  <si>
    <t>share capital of the Company.   Subsequently, the Company's shareholders had on 20 June 2001</t>
  </si>
  <si>
    <t>approved the renewal of SBB.</t>
  </si>
  <si>
    <t>8.9)</t>
  </si>
  <si>
    <t>Proposed Adoption Of New Articles Of Association Of Talam; and Proposed Shareholders' Mandate For</t>
  </si>
  <si>
    <t>Recurrent Related Party Transactions Of A Revenue Or Trading Nature  ("Proposals")</t>
  </si>
  <si>
    <t xml:space="preserve">The approval of the shareholders of the Company on the Proposals will be sought at the forthcoming </t>
  </si>
  <si>
    <t>Extraordinary General Meeting.</t>
  </si>
  <si>
    <t>8.10)</t>
  </si>
  <si>
    <t>UNAUDITED BALANCE SHEET</t>
  </si>
  <si>
    <t>8.4)</t>
  </si>
  <si>
    <t>The Board of Directors did not recommend any payment of interim dividend.</t>
  </si>
  <si>
    <t>Bonds due within 12 months</t>
  </si>
  <si>
    <t>This explanation is only applicable to final quarter.</t>
  </si>
  <si>
    <t>31.1.2001</t>
  </si>
  <si>
    <t>During the financial year, the Group has completed its disposal of Mid Point Shopping Centre</t>
  </si>
  <si>
    <t>Notes as at 31 October 2001</t>
  </si>
  <si>
    <t>financial statements as compared with the last audited financial statements of 31 January 2001 and applicable</t>
  </si>
  <si>
    <t xml:space="preserve">The Company had, on 10 October 2000, obtained its shareholders' approval to establish an </t>
  </si>
  <si>
    <t xml:space="preserve">23 August 2000 and all other requisite approvals, the ESOS is ready for implementation with </t>
  </si>
  <si>
    <t>effect from 11 May 2001 to 10 May 2006.</t>
  </si>
  <si>
    <t xml:space="preserve">Consequently, Maxisegar raised RM600.0 million Al-Bai' Bithaman Ajil Islamic </t>
  </si>
  <si>
    <t>Debts Securities to part finance the development and construction cost of the</t>
  </si>
  <si>
    <t>dated 10 September 2001. The said approval is subject to the following:</t>
  </si>
  <si>
    <t xml:space="preserve">Approvals from the Securities Commission, the Ministry of International Trade and Industry and the  </t>
  </si>
  <si>
    <t>Economic Planning Unit are still pending.</t>
  </si>
  <si>
    <t xml:space="preserve">construction of the main campus of University Industry Selangor and the development </t>
  </si>
  <si>
    <t>Government to Maxisegar ("UNISEL project Lands") on 17 January 2001.</t>
  </si>
  <si>
    <t>The issuance of the BaIDS are subject to the following approvals:</t>
  </si>
  <si>
    <t>issued on 17 October 2001 and 30 November 2001 respectively.</t>
  </si>
  <si>
    <t>RM</t>
  </si>
  <si>
    <t xml:space="preserve">Pursuant to the said agreement, Maxisegar has paid a total  sum of RM42,071,200 to </t>
  </si>
  <si>
    <t>Silver Concept  claiming the refund of RM42,071,200 paid to Silver Concept on the ground</t>
  </si>
  <si>
    <t xml:space="preserve">transferred to another court of concurrent jurisdiction while the hearing date for the application to </t>
  </si>
  <si>
    <t xml:space="preserve">Bonds </t>
  </si>
  <si>
    <t xml:space="preserve">RM58.3 million of the unsecured borrowings is by the Leasing and Trading Division which is used to </t>
  </si>
  <si>
    <t>Increase /</t>
  </si>
  <si>
    <t>(Decrease)</t>
  </si>
  <si>
    <t xml:space="preserve">8.5) </t>
  </si>
  <si>
    <t>for losses suffered by certain subsidiary companies.</t>
  </si>
  <si>
    <t xml:space="preserve">As approved </t>
  </si>
  <si>
    <t>by SC</t>
  </si>
  <si>
    <t>Debt Service Reserve</t>
  </si>
  <si>
    <t>Building &amp; Infrastructure Cost</t>
  </si>
  <si>
    <t>Finance Charges</t>
  </si>
  <si>
    <t>Administration &amp; Development Cost</t>
  </si>
  <si>
    <t>Working Capital</t>
  </si>
  <si>
    <t>Project Account</t>
  </si>
  <si>
    <t>Discount portion of BaIDS</t>
  </si>
  <si>
    <t>earn interest and shall be utilised in the manner as approved by SC.</t>
  </si>
  <si>
    <t>Financing of construction cost</t>
  </si>
  <si>
    <t>iii.</t>
  </si>
  <si>
    <t>iv.</t>
  </si>
  <si>
    <t>v.</t>
  </si>
  <si>
    <t>Utilisation</t>
  </si>
  <si>
    <t>Redemption of loan</t>
  </si>
  <si>
    <t>Building cost and working capital</t>
  </si>
  <si>
    <t>Part of the proceeds arising from the issuance of RM420 million BaIDS (as detailed in Note 8.6)  were utilised as follows:</t>
  </si>
  <si>
    <t>The unutilised amount of RM73.42 million and RM169.65 million, are currently placed in short term deposits to</t>
  </si>
  <si>
    <t xml:space="preserve">   and share of profits / (losses) of Associated companies</t>
  </si>
  <si>
    <t>The unutilised amount of RM10.7 million, is currently placed in short term deposits to earn interest</t>
  </si>
  <si>
    <t xml:space="preserve">varied to pay contractors and working capital. </t>
  </si>
  <si>
    <t>Out of the RM87 million proceeds for redemption of loan, RM6.9 million will be</t>
  </si>
  <si>
    <t xml:space="preserve"> and shall be utilised in the manner as approved by SC (save for the RM6.9 million as mentioned above).</t>
  </si>
  <si>
    <t>The Proposed Variation required the approvals of the following:</t>
  </si>
  <si>
    <t>The approval of the Securities Commission for the Proposed Merger.</t>
  </si>
  <si>
    <t>The BaIDS comprises 3 tranches. The first and second tranche of RM210 million each were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</si>
</sst>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0.0000"/>
    <numFmt numFmtId="168" formatCode="0.000"/>
    <numFmt numFmtId="169" formatCode="_(* #,##0.0_);_(* \(#,##0.0\);_(* &quot;-&quot;?_);_(@_)"/>
    <numFmt numFmtId="170" formatCode="0.0000000"/>
    <numFmt numFmtId="171" formatCode="0.000000"/>
    <numFmt numFmtId="172" formatCode="0.00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dd\-mmm\-yy"/>
    <numFmt numFmtId="177" formatCode="0.00000000"/>
    <numFmt numFmtId="178" formatCode="0.0%"/>
    <numFmt numFmtId="179" formatCode="_(* #,##0.00000_);_(* \(#,##0.00000\);_(* &quot;-&quot;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48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5" fontId="4" fillId="0" borderId="1" xfId="15" applyNumberFormat="1" applyFont="1" applyBorder="1" applyAlignment="1">
      <alignment horizontal="center"/>
    </xf>
    <xf numFmtId="15" fontId="4" fillId="0" borderId="1" xfId="0" applyNumberFormat="1" applyFont="1" applyBorder="1" applyAlignment="1">
      <alignment horizontal="center"/>
    </xf>
    <xf numFmtId="165" fontId="5" fillId="0" borderId="0" xfId="15" applyNumberFormat="1" applyFont="1" applyAlignment="1">
      <alignment horizontal="center"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38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173" fontId="5" fillId="0" borderId="0" xfId="0" applyNumberFormat="1" applyFont="1" applyAlignment="1">
      <alignment/>
    </xf>
    <xf numFmtId="165" fontId="13" fillId="0" borderId="0" xfId="15" applyNumberFormat="1" applyFont="1" applyFill="1" applyAlignment="1">
      <alignment/>
    </xf>
    <xf numFmtId="165" fontId="5" fillId="0" borderId="0" xfId="15" applyNumberFormat="1" applyFont="1" applyFill="1" applyAlignment="1">
      <alignment/>
    </xf>
    <xf numFmtId="165" fontId="5" fillId="0" borderId="9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165" fontId="5" fillId="0" borderId="0" xfId="15" applyNumberFormat="1" applyFont="1" applyFill="1" applyAlignment="1">
      <alignment horizontal="center"/>
    </xf>
    <xf numFmtId="165" fontId="5" fillId="0" borderId="0" xfId="15" applyNumberFormat="1" applyFont="1" applyFill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165" fontId="5" fillId="0" borderId="9" xfId="15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 quotePrefix="1">
      <alignment horizontal="center"/>
    </xf>
    <xf numFmtId="165" fontId="5" fillId="0" borderId="8" xfId="15" applyNumberFormat="1" applyFont="1" applyBorder="1" applyAlignment="1">
      <alignment/>
    </xf>
    <xf numFmtId="0" fontId="5" fillId="0" borderId="6" xfId="0" applyFont="1" applyBorder="1" applyAlignment="1">
      <alignment/>
    </xf>
    <xf numFmtId="165" fontId="5" fillId="0" borderId="6" xfId="15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165" fontId="5" fillId="0" borderId="9" xfId="15" applyNumberFormat="1" applyFont="1" applyFill="1" applyBorder="1" applyAlignment="1">
      <alignment horizontal="center"/>
    </xf>
    <xf numFmtId="9" fontId="5" fillId="0" borderId="0" xfId="21" applyFont="1" applyFill="1" applyAlignment="1">
      <alignment horizontal="right"/>
    </xf>
    <xf numFmtId="178" fontId="5" fillId="0" borderId="8" xfId="21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5" fontId="4" fillId="0" borderId="6" xfId="15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5" fillId="0" borderId="6" xfId="15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3" fontId="5" fillId="0" borderId="6" xfId="15" applyFont="1" applyBorder="1" applyAlignment="1">
      <alignment horizontal="center"/>
    </xf>
    <xf numFmtId="43" fontId="5" fillId="0" borderId="0" xfId="15" applyFont="1" applyAlignment="1">
      <alignment/>
    </xf>
    <xf numFmtId="43" fontId="5" fillId="0" borderId="0" xfId="0" applyNumberFormat="1" applyFont="1" applyBorder="1" applyAlignment="1">
      <alignment/>
    </xf>
    <xf numFmtId="43" fontId="5" fillId="0" borderId="1" xfId="15" applyFont="1" applyBorder="1" applyAlignment="1">
      <alignment/>
    </xf>
    <xf numFmtId="43" fontId="5" fillId="0" borderId="9" xfId="15" applyFont="1" applyBorder="1" applyAlignment="1">
      <alignment/>
    </xf>
    <xf numFmtId="0" fontId="7" fillId="0" borderId="0" xfId="0" applyFont="1" applyAlignment="1">
      <alignment horizontal="center"/>
    </xf>
    <xf numFmtId="165" fontId="13" fillId="0" borderId="13" xfId="15" applyNumberFormat="1" applyFont="1" applyFill="1" applyBorder="1" applyAlignment="1">
      <alignment/>
    </xf>
    <xf numFmtId="165" fontId="13" fillId="0" borderId="0" xfId="15" applyNumberFormat="1" applyFont="1" applyFill="1" applyBorder="1" applyAlignment="1">
      <alignment/>
    </xf>
    <xf numFmtId="165" fontId="13" fillId="0" borderId="14" xfId="15" applyNumberFormat="1" applyFont="1" applyFill="1" applyBorder="1" applyAlignment="1">
      <alignment/>
    </xf>
    <xf numFmtId="165" fontId="13" fillId="0" borderId="1" xfId="15" applyNumberFormat="1" applyFont="1" applyFill="1" applyBorder="1" applyAlignment="1">
      <alignment/>
    </xf>
    <xf numFmtId="9" fontId="5" fillId="0" borderId="0" xfId="21" applyFont="1" applyAlignment="1">
      <alignment horizontal="center"/>
    </xf>
    <xf numFmtId="9" fontId="5" fillId="0" borderId="0" xfId="21" applyFont="1" applyAlignment="1">
      <alignment horizontal="right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65" fontId="13" fillId="0" borderId="0" xfId="0" applyNumberFormat="1" applyFont="1" applyFill="1" applyAlignment="1">
      <alignment/>
    </xf>
    <xf numFmtId="43" fontId="12" fillId="0" borderId="0" xfId="15" applyNumberFormat="1" applyFont="1" applyFill="1" applyBorder="1" applyAlignment="1">
      <alignment/>
    </xf>
    <xf numFmtId="43" fontId="13" fillId="0" borderId="15" xfId="15" applyFont="1" applyFill="1" applyBorder="1" applyAlignment="1">
      <alignment/>
    </xf>
    <xf numFmtId="43" fontId="13" fillId="0" borderId="0" xfId="15" applyFont="1" applyFill="1" applyAlignment="1">
      <alignment/>
    </xf>
    <xf numFmtId="15" fontId="4" fillId="0" borderId="0" xfId="0" applyNumberFormat="1" applyFont="1" applyBorder="1" applyAlignment="1">
      <alignment horizontal="center"/>
    </xf>
    <xf numFmtId="165" fontId="5" fillId="0" borderId="0" xfId="15" applyNumberFormat="1" applyFont="1" applyFill="1" applyBorder="1" applyAlignment="1">
      <alignment horizontal="center"/>
    </xf>
    <xf numFmtId="43" fontId="5" fillId="0" borderId="0" xfId="15" applyFont="1" applyBorder="1" applyAlignment="1">
      <alignment/>
    </xf>
    <xf numFmtId="9" fontId="5" fillId="0" borderId="6" xfId="21" applyFont="1" applyBorder="1" applyAlignment="1">
      <alignment/>
    </xf>
    <xf numFmtId="0" fontId="5" fillId="0" borderId="0" xfId="0" applyFont="1" applyFill="1" applyBorder="1" applyAlignment="1">
      <alignment/>
    </xf>
    <xf numFmtId="9" fontId="5" fillId="0" borderId="8" xfId="21" applyFont="1" applyBorder="1" applyAlignment="1">
      <alignment/>
    </xf>
    <xf numFmtId="0" fontId="5" fillId="0" borderId="0" xfId="0" applyFont="1" applyAlignment="1">
      <alignment horizontal="right"/>
    </xf>
    <xf numFmtId="175" fontId="13" fillId="0" borderId="15" xfId="15" applyNumberFormat="1" applyFont="1" applyFill="1" applyBorder="1" applyAlignment="1">
      <alignment/>
    </xf>
    <xf numFmtId="43" fontId="5" fillId="0" borderId="0" xfId="15" applyNumberFormat="1" applyFont="1" applyAlignment="1">
      <alignment/>
    </xf>
    <xf numFmtId="43" fontId="4" fillId="0" borderId="0" xfId="15" applyNumberFormat="1" applyFont="1" applyAlignment="1">
      <alignment horizontal="center"/>
    </xf>
    <xf numFmtId="43" fontId="4" fillId="0" borderId="1" xfId="15" applyNumberFormat="1" applyFont="1" applyBorder="1" applyAlignment="1">
      <alignment horizontal="center"/>
    </xf>
    <xf numFmtId="43" fontId="5" fillId="0" borderId="0" xfId="15" applyNumberFormat="1" applyFont="1" applyFill="1" applyAlignment="1">
      <alignment horizontal="center"/>
    </xf>
    <xf numFmtId="43" fontId="5" fillId="0" borderId="0" xfId="15" applyNumberFormat="1" applyFont="1" applyAlignment="1">
      <alignment horizontal="center"/>
    </xf>
    <xf numFmtId="43" fontId="5" fillId="0" borderId="1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43" fontId="7" fillId="0" borderId="0" xfId="15" applyNumberFormat="1" applyFont="1" applyAlignment="1">
      <alignment horizontal="center"/>
    </xf>
    <xf numFmtId="43" fontId="5" fillId="0" borderId="0" xfId="15" applyNumberFormat="1" applyFont="1" applyBorder="1" applyAlignment="1">
      <alignment/>
    </xf>
    <xf numFmtId="43" fontId="4" fillId="0" borderId="4" xfId="15" applyNumberFormat="1" applyFont="1" applyBorder="1" applyAlignment="1">
      <alignment horizontal="center" vertical="top" wrapText="1"/>
    </xf>
    <xf numFmtId="43" fontId="4" fillId="0" borderId="6" xfId="15" applyNumberFormat="1" applyFont="1" applyBorder="1" applyAlignment="1">
      <alignment horizontal="center"/>
    </xf>
    <xf numFmtId="43" fontId="5" fillId="0" borderId="6" xfId="15" applyNumberFormat="1" applyFont="1" applyBorder="1" applyAlignment="1">
      <alignment horizontal="center"/>
    </xf>
    <xf numFmtId="43" fontId="3" fillId="0" borderId="0" xfId="15" applyNumberFormat="1" applyFont="1" applyAlignment="1">
      <alignment/>
    </xf>
    <xf numFmtId="43" fontId="5" fillId="0" borderId="0" xfId="15" applyNumberFormat="1" applyFont="1" applyFill="1" applyAlignment="1">
      <alignment/>
    </xf>
    <xf numFmtId="43" fontId="10" fillId="0" borderId="0" xfId="15" applyNumberFormat="1" applyFont="1" applyAlignment="1">
      <alignment horizontal="center"/>
    </xf>
    <xf numFmtId="43" fontId="5" fillId="0" borderId="3" xfId="15" applyNumberFormat="1" applyFont="1" applyBorder="1" applyAlignment="1">
      <alignment/>
    </xf>
    <xf numFmtId="43" fontId="5" fillId="0" borderId="11" xfId="15" applyNumberFormat="1" applyFont="1" applyBorder="1" applyAlignment="1">
      <alignment/>
    </xf>
    <xf numFmtId="43" fontId="5" fillId="0" borderId="12" xfId="15" applyNumberFormat="1" applyFont="1" applyBorder="1" applyAlignment="1">
      <alignment/>
    </xf>
    <xf numFmtId="43" fontId="5" fillId="0" borderId="9" xfId="15" applyNumberFormat="1" applyFont="1" applyBorder="1" applyAlignment="1">
      <alignment/>
    </xf>
    <xf numFmtId="43" fontId="5" fillId="0" borderId="0" xfId="0" applyNumberFormat="1" applyFont="1" applyAlignment="1">
      <alignment/>
    </xf>
    <xf numFmtId="43" fontId="5" fillId="0" borderId="0" xfId="15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center" vertical="top" wrapText="1"/>
    </xf>
    <xf numFmtId="15" fontId="4" fillId="0" borderId="6" xfId="0" applyNumberFormat="1" applyFont="1" applyBorder="1" applyAlignment="1">
      <alignment horizontal="center"/>
    </xf>
    <xf numFmtId="15" fontId="5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33">
      <selection activeCell="D36" sqref="D36"/>
    </sheetView>
  </sheetViews>
  <sheetFormatPr defaultColWidth="9.140625" defaultRowHeight="12.75"/>
  <cols>
    <col min="1" max="1" width="3.8515625" style="77" customWidth="1"/>
    <col min="2" max="2" width="5.8515625" style="77" customWidth="1"/>
    <col min="3" max="3" width="9.140625" style="77" customWidth="1"/>
    <col min="4" max="4" width="10.57421875" style="77" customWidth="1"/>
    <col min="5" max="5" width="21.421875" style="77" customWidth="1"/>
    <col min="6" max="6" width="14.421875" style="77" customWidth="1"/>
    <col min="7" max="7" width="14.8515625" style="77" customWidth="1"/>
    <col min="8" max="8" width="10.28125" style="77" bestFit="1" customWidth="1"/>
    <col min="9" max="16384" width="9.140625" style="77" customWidth="1"/>
  </cols>
  <sheetData>
    <row r="1" spans="1:7" ht="13.5">
      <c r="A1" s="78" t="s">
        <v>144</v>
      </c>
      <c r="G1" s="78"/>
    </row>
    <row r="3" spans="1:8" ht="13.5">
      <c r="A3" s="78" t="s">
        <v>306</v>
      </c>
      <c r="B3" s="78"/>
      <c r="C3" s="78"/>
      <c r="D3" s="78"/>
      <c r="E3" s="78"/>
      <c r="F3" s="78"/>
      <c r="G3" s="78"/>
      <c r="H3" s="78"/>
    </row>
    <row r="4" spans="1:8" ht="13.5">
      <c r="A4" s="78" t="s">
        <v>14</v>
      </c>
      <c r="B4" s="78"/>
      <c r="C4" s="78"/>
      <c r="D4" s="78"/>
      <c r="E4" s="78"/>
      <c r="F4" s="78"/>
      <c r="G4" s="79" t="s">
        <v>117</v>
      </c>
      <c r="H4" s="78"/>
    </row>
    <row r="5" spans="1:8" ht="13.5">
      <c r="A5" s="78"/>
      <c r="B5" s="78"/>
      <c r="C5" s="78"/>
      <c r="D5" s="78"/>
      <c r="E5" s="78"/>
      <c r="F5" s="79" t="s">
        <v>160</v>
      </c>
      <c r="G5" s="79" t="s">
        <v>161</v>
      </c>
      <c r="H5" s="78"/>
    </row>
    <row r="6" spans="1:8" ht="13.5">
      <c r="A6" s="78"/>
      <c r="B6" s="78"/>
      <c r="C6" s="78"/>
      <c r="D6" s="78"/>
      <c r="E6" s="78"/>
      <c r="F6" s="79" t="s">
        <v>162</v>
      </c>
      <c r="G6" s="79" t="s">
        <v>163</v>
      </c>
      <c r="H6" s="78"/>
    </row>
    <row r="7" spans="1:8" ht="13.5">
      <c r="A7" s="78"/>
      <c r="B7" s="78"/>
      <c r="C7" s="78"/>
      <c r="D7" s="78"/>
      <c r="E7" s="78"/>
      <c r="F7" s="79" t="s">
        <v>164</v>
      </c>
      <c r="G7" s="79" t="s">
        <v>165</v>
      </c>
      <c r="H7" s="78"/>
    </row>
    <row r="8" spans="1:8" ht="13.5">
      <c r="A8" s="79"/>
      <c r="B8" s="78"/>
      <c r="C8" s="78"/>
      <c r="D8" s="78"/>
      <c r="E8" s="78"/>
      <c r="F8" s="79"/>
      <c r="G8" s="79" t="s">
        <v>166</v>
      </c>
      <c r="H8" s="78"/>
    </row>
    <row r="9" spans="1:8" ht="13.5">
      <c r="A9" s="79"/>
      <c r="B9" s="78"/>
      <c r="C9" s="78"/>
      <c r="D9" s="78"/>
      <c r="E9" s="78"/>
      <c r="F9" s="80" t="s">
        <v>12</v>
      </c>
      <c r="G9" s="80" t="s">
        <v>311</v>
      </c>
      <c r="H9" s="78"/>
    </row>
    <row r="10" spans="1:8" ht="13.5">
      <c r="A10" s="79"/>
      <c r="B10" s="78"/>
      <c r="C10" s="78"/>
      <c r="D10" s="78"/>
      <c r="E10" s="78"/>
      <c r="F10" s="79" t="s">
        <v>151</v>
      </c>
      <c r="G10" s="79" t="s">
        <v>151</v>
      </c>
      <c r="H10" s="78"/>
    </row>
    <row r="11" ht="13.5">
      <c r="A11" s="82"/>
    </row>
    <row r="12" spans="1:7" ht="13.5">
      <c r="A12" s="82" t="s">
        <v>167</v>
      </c>
      <c r="B12" s="77" t="s">
        <v>168</v>
      </c>
      <c r="F12" s="31">
        <v>203650</v>
      </c>
      <c r="G12" s="31">
        <v>209022</v>
      </c>
    </row>
    <row r="13" spans="1:7" ht="13.5">
      <c r="A13" s="82" t="s">
        <v>169</v>
      </c>
      <c r="B13" s="77" t="s">
        <v>170</v>
      </c>
      <c r="F13" s="31">
        <f>176892+9390</f>
        <v>186282</v>
      </c>
      <c r="G13" s="31">
        <v>175620</v>
      </c>
    </row>
    <row r="14" spans="1:7" ht="13.5">
      <c r="A14" s="82" t="s">
        <v>171</v>
      </c>
      <c r="B14" s="77" t="s">
        <v>172</v>
      </c>
      <c r="F14" s="31">
        <v>32490</v>
      </c>
      <c r="G14" s="31">
        <v>35198</v>
      </c>
    </row>
    <row r="15" spans="1:7" ht="13.5">
      <c r="A15" s="82" t="s">
        <v>173</v>
      </c>
      <c r="B15" s="77" t="s">
        <v>174</v>
      </c>
      <c r="F15" s="31">
        <f>245210+332</f>
        <v>245542</v>
      </c>
      <c r="G15" s="31">
        <f>292929+332</f>
        <v>293261</v>
      </c>
    </row>
    <row r="16" spans="1:7" ht="13.5">
      <c r="A16" s="82" t="s">
        <v>175</v>
      </c>
      <c r="B16" s="77" t="s">
        <v>283</v>
      </c>
      <c r="F16" s="31">
        <f>8614-1482</f>
        <v>7132</v>
      </c>
      <c r="G16" s="31">
        <v>7587</v>
      </c>
    </row>
    <row r="17" spans="1:7" ht="13.5">
      <c r="A17" s="82"/>
      <c r="E17" s="83"/>
      <c r="F17" s="31"/>
      <c r="G17" s="31"/>
    </row>
    <row r="18" spans="1:7" ht="13.5">
      <c r="A18" s="82" t="s">
        <v>176</v>
      </c>
      <c r="B18" s="81" t="s">
        <v>177</v>
      </c>
      <c r="F18" s="31"/>
      <c r="G18" s="31"/>
    </row>
    <row r="19" spans="1:7" ht="13.5">
      <c r="A19" s="82"/>
      <c r="B19" s="81"/>
      <c r="C19" s="77" t="s">
        <v>269</v>
      </c>
      <c r="F19" s="31">
        <f>17633-3478</f>
        <v>14155</v>
      </c>
      <c r="G19" s="31">
        <v>11855</v>
      </c>
    </row>
    <row r="20" spans="1:7" ht="13.5">
      <c r="A20" s="82"/>
      <c r="C20" s="77" t="s">
        <v>178</v>
      </c>
      <c r="F20" s="31">
        <v>28812</v>
      </c>
      <c r="G20" s="31">
        <v>27529</v>
      </c>
    </row>
    <row r="21" spans="1:7" ht="13.5">
      <c r="A21" s="82"/>
      <c r="C21" s="77" t="s">
        <v>179</v>
      </c>
      <c r="F21" s="31">
        <f>638027+6352</f>
        <v>644379</v>
      </c>
      <c r="G21" s="31">
        <v>486074</v>
      </c>
    </row>
    <row r="22" spans="1:7" ht="13.5">
      <c r="A22" s="82"/>
      <c r="C22" s="77" t="s">
        <v>268</v>
      </c>
      <c r="F22" s="31">
        <v>323</v>
      </c>
      <c r="G22" s="31">
        <v>323</v>
      </c>
    </row>
    <row r="23" spans="1:7" ht="13.5">
      <c r="A23" s="82"/>
      <c r="C23" s="77" t="s">
        <v>180</v>
      </c>
      <c r="F23" s="31">
        <v>215379</v>
      </c>
      <c r="G23" s="31">
        <v>179459</v>
      </c>
    </row>
    <row r="24" spans="1:7" ht="13.5">
      <c r="A24" s="82"/>
      <c r="C24" s="77" t="s">
        <v>181</v>
      </c>
      <c r="F24" s="31">
        <f>101942-8.97931</f>
        <v>101933.02069</v>
      </c>
      <c r="G24" s="31">
        <v>113639</v>
      </c>
    </row>
    <row r="25" spans="1:7" ht="13.5" hidden="1">
      <c r="A25" s="82"/>
      <c r="C25" s="77" t="s">
        <v>274</v>
      </c>
      <c r="F25" s="31"/>
      <c r="G25" s="31">
        <f>5356-5356</f>
        <v>0</v>
      </c>
    </row>
    <row r="26" spans="1:7" ht="13.5">
      <c r="A26" s="82"/>
      <c r="C26" s="77" t="s">
        <v>182</v>
      </c>
      <c r="F26" s="31">
        <f>189283+43275</f>
        <v>232558</v>
      </c>
      <c r="G26" s="31">
        <v>9489</v>
      </c>
    </row>
    <row r="27" spans="1:7" ht="13.5">
      <c r="A27" s="82"/>
      <c r="C27" s="77" t="s">
        <v>183</v>
      </c>
      <c r="F27" s="31">
        <v>114381</v>
      </c>
      <c r="G27" s="31">
        <v>27935</v>
      </c>
    </row>
    <row r="28" spans="1:9" ht="13.5">
      <c r="A28" s="82"/>
      <c r="E28" s="83"/>
      <c r="F28" s="71">
        <f>SUM(F19:F27)</f>
        <v>1351920.0206900002</v>
      </c>
      <c r="G28" s="71">
        <f>SUM(G19:G27)</f>
        <v>856303</v>
      </c>
      <c r="H28" s="83"/>
      <c r="I28" s="83"/>
    </row>
    <row r="29" spans="1:7" ht="13.5">
      <c r="A29" s="82"/>
      <c r="F29" s="31"/>
      <c r="G29" s="31"/>
    </row>
    <row r="30" spans="1:7" ht="13.5">
      <c r="A30" s="82" t="s">
        <v>184</v>
      </c>
      <c r="B30" s="81" t="s">
        <v>185</v>
      </c>
      <c r="F30" s="31"/>
      <c r="G30" s="31"/>
    </row>
    <row r="31" spans="1:7" ht="13.5">
      <c r="A31" s="82"/>
      <c r="C31" s="77" t="s">
        <v>186</v>
      </c>
      <c r="F31" s="31">
        <f>34862+16866+116707+8614+1839+18906</f>
        <v>197794</v>
      </c>
      <c r="G31" s="31">
        <v>272914</v>
      </c>
    </row>
    <row r="32" spans="1:7" ht="13.5" hidden="1">
      <c r="A32" s="82"/>
      <c r="C32" s="77" t="s">
        <v>309</v>
      </c>
      <c r="F32" s="31">
        <v>0</v>
      </c>
      <c r="G32" s="31">
        <v>0</v>
      </c>
    </row>
    <row r="33" spans="1:7" ht="13.5">
      <c r="A33" s="82"/>
      <c r="C33" s="77" t="s">
        <v>187</v>
      </c>
      <c r="F33" s="31">
        <f>202973+75371</f>
        <v>278344</v>
      </c>
      <c r="G33" s="31">
        <v>222818</v>
      </c>
    </row>
    <row r="34" spans="1:7" ht="13.5">
      <c r="A34" s="82"/>
      <c r="C34" s="77" t="s">
        <v>188</v>
      </c>
      <c r="F34" s="31">
        <v>118461</v>
      </c>
      <c r="G34" s="31">
        <v>139464</v>
      </c>
    </row>
    <row r="35" spans="1:7" ht="13.5">
      <c r="A35" s="82"/>
      <c r="C35" s="77" t="s">
        <v>189</v>
      </c>
      <c r="F35" s="31">
        <v>66451</v>
      </c>
      <c r="G35" s="31">
        <v>81091</v>
      </c>
    </row>
    <row r="36" spans="1:7" ht="13.5">
      <c r="A36" s="82"/>
      <c r="C36" s="77" t="s">
        <v>190</v>
      </c>
      <c r="F36" s="31">
        <v>0</v>
      </c>
      <c r="G36" s="31">
        <v>4650</v>
      </c>
    </row>
    <row r="37" spans="1:7" ht="13.5">
      <c r="A37" s="82"/>
      <c r="F37" s="71">
        <f>SUM(F31:F36)</f>
        <v>661050</v>
      </c>
      <c r="G37" s="71">
        <f>SUM(G31:G36)</f>
        <v>720937</v>
      </c>
    </row>
    <row r="38" spans="1:7" ht="13.5">
      <c r="A38" s="82"/>
      <c r="F38" s="72"/>
      <c r="G38" s="72"/>
    </row>
    <row r="39" spans="1:7" ht="13.5">
      <c r="A39" s="82" t="s">
        <v>191</v>
      </c>
      <c r="B39" s="78" t="s">
        <v>267</v>
      </c>
      <c r="C39" s="78"/>
      <c r="D39" s="78"/>
      <c r="F39" s="31">
        <f>F28-F37</f>
        <v>690870.0206900002</v>
      </c>
      <c r="G39" s="31">
        <f>G28-G37</f>
        <v>135366</v>
      </c>
    </row>
    <row r="40" spans="1:7" ht="14.25" thickBot="1">
      <c r="A40" s="82"/>
      <c r="F40" s="73">
        <f>SUM(F12:F16)+F39</f>
        <v>1365966.0206900002</v>
      </c>
      <c r="G40" s="73">
        <f>SUM(G12:G16)+G39</f>
        <v>856054</v>
      </c>
    </row>
    <row r="41" spans="1:7" ht="13.5">
      <c r="A41" s="82"/>
      <c r="F41" s="31"/>
      <c r="G41" s="31"/>
    </row>
    <row r="42" spans="1:7" ht="13.5">
      <c r="A42" s="82"/>
      <c r="F42" s="31"/>
      <c r="G42" s="31"/>
    </row>
    <row r="43" spans="1:7" ht="13.5">
      <c r="A43" s="82" t="s">
        <v>192</v>
      </c>
      <c r="B43" s="81" t="s">
        <v>193</v>
      </c>
      <c r="F43" s="31"/>
      <c r="G43" s="31"/>
    </row>
    <row r="44" spans="1:7" ht="13.5">
      <c r="A44" s="82"/>
      <c r="F44" s="31"/>
      <c r="G44" s="31"/>
    </row>
    <row r="45" spans="1:7" ht="13.5">
      <c r="A45" s="82"/>
      <c r="B45" s="77" t="s">
        <v>194</v>
      </c>
      <c r="F45" s="31">
        <v>215300</v>
      </c>
      <c r="G45" s="31">
        <v>215300</v>
      </c>
    </row>
    <row r="46" spans="1:7" ht="13.5">
      <c r="A46" s="82"/>
      <c r="B46" s="77" t="s">
        <v>195</v>
      </c>
      <c r="F46" s="31"/>
      <c r="G46" s="31"/>
    </row>
    <row r="47" spans="1:7" ht="13.5">
      <c r="A47" s="82"/>
      <c r="C47" s="77" t="s">
        <v>196</v>
      </c>
      <c r="F47" s="31">
        <v>158400</v>
      </c>
      <c r="G47" s="31">
        <v>158400</v>
      </c>
    </row>
    <row r="48" spans="1:7" ht="13.5">
      <c r="A48" s="82"/>
      <c r="C48" s="77" t="s">
        <v>197</v>
      </c>
      <c r="F48" s="31">
        <v>11797</v>
      </c>
      <c r="G48" s="31">
        <v>11817</v>
      </c>
    </row>
    <row r="49" spans="1:7" ht="13.5">
      <c r="A49" s="82"/>
      <c r="C49" s="77" t="s">
        <v>198</v>
      </c>
      <c r="F49" s="31">
        <v>11901</v>
      </c>
      <c r="G49" s="31">
        <v>11901</v>
      </c>
    </row>
    <row r="50" spans="1:7" ht="13.5">
      <c r="A50" s="82"/>
      <c r="C50" s="77" t="s">
        <v>199</v>
      </c>
      <c r="E50" s="83"/>
      <c r="F50" s="74">
        <v>137929</v>
      </c>
      <c r="G50" s="74">
        <v>122079</v>
      </c>
    </row>
    <row r="51" spans="1:7" ht="13.5">
      <c r="A51" s="82"/>
      <c r="E51" s="83"/>
      <c r="F51" s="31">
        <f>SUM(F45:F50)</f>
        <v>535327</v>
      </c>
      <c r="G51" s="31">
        <f>SUM(G45:G50)</f>
        <v>519497</v>
      </c>
    </row>
    <row r="52" spans="1:7" ht="13.5">
      <c r="A52" s="82"/>
      <c r="B52" s="77" t="s">
        <v>8</v>
      </c>
      <c r="C52" s="77" t="s">
        <v>9</v>
      </c>
      <c r="E52" s="83"/>
      <c r="F52" s="74">
        <v>-8.97931</v>
      </c>
      <c r="G52" s="74">
        <v>0</v>
      </c>
    </row>
    <row r="53" spans="1:7" ht="13.5">
      <c r="A53" s="82"/>
      <c r="B53" s="77" t="s">
        <v>193</v>
      </c>
      <c r="E53" s="83"/>
      <c r="F53" s="31">
        <f>SUM(F51:F52)</f>
        <v>535318.02069</v>
      </c>
      <c r="G53" s="31">
        <f>SUM(G51:G52)</f>
        <v>519497</v>
      </c>
    </row>
    <row r="54" spans="1:7" ht="13.5">
      <c r="A54" s="82"/>
      <c r="E54" s="83"/>
      <c r="F54" s="31"/>
      <c r="G54" s="31"/>
    </row>
    <row r="55" spans="1:7" ht="13.5">
      <c r="A55" s="82"/>
      <c r="F55" s="31"/>
      <c r="G55" s="31"/>
    </row>
    <row r="56" spans="1:7" ht="13.5">
      <c r="A56" s="82" t="s">
        <v>200</v>
      </c>
      <c r="B56" s="77" t="s">
        <v>201</v>
      </c>
      <c r="F56" s="31">
        <v>34138</v>
      </c>
      <c r="G56" s="31">
        <v>35937</v>
      </c>
    </row>
    <row r="57" spans="1:7" ht="13.5">
      <c r="A57" s="82" t="s">
        <v>202</v>
      </c>
      <c r="B57" s="77" t="s">
        <v>203</v>
      </c>
      <c r="F57" s="31">
        <f>63613+5077+1971</f>
        <v>70661</v>
      </c>
      <c r="G57" s="31">
        <v>86013</v>
      </c>
    </row>
    <row r="58" spans="1:7" ht="13.5">
      <c r="A58" s="82" t="s">
        <v>204</v>
      </c>
      <c r="B58" s="77" t="s">
        <v>331</v>
      </c>
      <c r="F58" s="31">
        <v>150000</v>
      </c>
      <c r="G58" s="31">
        <v>150000</v>
      </c>
    </row>
    <row r="59" spans="1:7" ht="13.5">
      <c r="A59" s="82" t="s">
        <v>206</v>
      </c>
      <c r="B59" s="77" t="s">
        <v>225</v>
      </c>
      <c r="F59" s="31">
        <f>300000+210000</f>
        <v>510000</v>
      </c>
      <c r="G59" s="31">
        <v>0</v>
      </c>
    </row>
    <row r="60" spans="1:7" ht="13.5">
      <c r="A60" s="82" t="s">
        <v>238</v>
      </c>
      <c r="B60" s="77" t="s">
        <v>205</v>
      </c>
      <c r="F60" s="31">
        <v>3690</v>
      </c>
      <c r="G60" s="31">
        <v>2348</v>
      </c>
    </row>
    <row r="61" spans="1:7" ht="13.5">
      <c r="A61" s="82" t="s">
        <v>241</v>
      </c>
      <c r="B61" s="77" t="s">
        <v>207</v>
      </c>
      <c r="F61" s="31">
        <v>62159</v>
      </c>
      <c r="G61" s="31">
        <f>62259</f>
        <v>62259</v>
      </c>
    </row>
    <row r="62" spans="1:7" ht="14.25" thickBot="1">
      <c r="A62" s="82"/>
      <c r="F62" s="73">
        <f>SUM(F53:F61)</f>
        <v>1365966.0206900002</v>
      </c>
      <c r="G62" s="73">
        <f>SUM(G53:G61)</f>
        <v>856054</v>
      </c>
    </row>
    <row r="63" spans="1:7" ht="13.5">
      <c r="A63" s="82"/>
      <c r="F63" s="31">
        <f>+F40-F62</f>
        <v>0</v>
      </c>
      <c r="G63" s="31">
        <f>+G40-G62</f>
        <v>0</v>
      </c>
    </row>
    <row r="64" spans="1:7" ht="13.5">
      <c r="A64" s="77" t="s">
        <v>243</v>
      </c>
      <c r="B64" s="77" t="s">
        <v>118</v>
      </c>
      <c r="C64" s="78"/>
      <c r="D64" s="78"/>
      <c r="E64" s="78"/>
      <c r="F64" s="84"/>
      <c r="G64" s="84"/>
    </row>
    <row r="65" spans="2:7" ht="14.25" thickBot="1">
      <c r="B65" s="77" t="s">
        <v>10</v>
      </c>
      <c r="F65" s="94">
        <f>(+F53-F16)/F45</f>
        <v>2.4532560180678127</v>
      </c>
      <c r="G65" s="94">
        <f>(+G53-G16)/G45</f>
        <v>2.377659080352996</v>
      </c>
    </row>
    <row r="66" ht="14.25" thickTop="1"/>
    <row r="67" spans="1:2" ht="13.5">
      <c r="A67" s="77" t="s">
        <v>226</v>
      </c>
      <c r="B67" s="77" t="s">
        <v>119</v>
      </c>
    </row>
    <row r="68" spans="2:7" ht="14.25" thickBot="1">
      <c r="B68" s="77" t="s">
        <v>11</v>
      </c>
      <c r="F68" s="94">
        <f>(+F53-F16)/(F45-10)</f>
        <v>2.4533699692972273</v>
      </c>
      <c r="G68" s="85">
        <v>0</v>
      </c>
    </row>
    <row r="69" ht="14.25" thickTop="1"/>
    <row r="70" ht="13.5">
      <c r="F70" s="86"/>
    </row>
  </sheetData>
  <printOptions/>
  <pageMargins left="0.75" right="0.75" top="0.5" bottom="0.5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3"/>
  <sheetViews>
    <sheetView tabSelected="1" workbookViewId="0" topLeftCell="A86">
      <selection activeCell="A95" sqref="A95"/>
    </sheetView>
  </sheetViews>
  <sheetFormatPr defaultColWidth="9.140625" defaultRowHeight="12.75"/>
  <cols>
    <col min="1" max="1" width="4.57421875" style="3" customWidth="1"/>
    <col min="2" max="2" width="10.421875" style="3" customWidth="1"/>
    <col min="3" max="3" width="3.7109375" style="3" customWidth="1"/>
    <col min="4" max="4" width="18.7109375" style="3" customWidth="1"/>
    <col min="5" max="5" width="15.7109375" style="3" customWidth="1"/>
    <col min="6" max="6" width="15.7109375" style="95" customWidth="1"/>
    <col min="7" max="7" width="1.57421875" style="3" customWidth="1"/>
    <col min="8" max="9" width="14.7109375" style="3" customWidth="1"/>
    <col min="10" max="11" width="12.140625" style="3" customWidth="1"/>
    <col min="12" max="13" width="9.140625" style="3" customWidth="1"/>
    <col min="14" max="14" width="0.42578125" style="3" customWidth="1"/>
    <col min="15" max="15" width="9.140625" style="3" customWidth="1"/>
    <col min="16" max="16" width="5.7109375" style="3" customWidth="1"/>
    <col min="17" max="16384" width="9.140625" style="3" customWidth="1"/>
  </cols>
  <sheetData>
    <row r="1" spans="1:10" ht="15">
      <c r="A1" s="2" t="s">
        <v>144</v>
      </c>
      <c r="I1" s="2"/>
      <c r="J1" s="2"/>
    </row>
    <row r="3" ht="15">
      <c r="A3" s="4" t="s">
        <v>313</v>
      </c>
    </row>
    <row r="4" ht="15">
      <c r="A4" s="4"/>
    </row>
    <row r="6" spans="1:2" ht="15">
      <c r="A6" s="2" t="s">
        <v>167</v>
      </c>
      <c r="B6" s="4" t="s">
        <v>208</v>
      </c>
    </row>
    <row r="7" ht="15">
      <c r="A7" s="2"/>
    </row>
    <row r="8" ht="15">
      <c r="B8" s="3" t="s">
        <v>19</v>
      </c>
    </row>
    <row r="9" spans="1:2" ht="15">
      <c r="A9" s="2"/>
      <c r="B9" s="3" t="s">
        <v>314</v>
      </c>
    </row>
    <row r="10" spans="1:2" ht="15">
      <c r="A10" s="2"/>
      <c r="B10" s="3" t="s">
        <v>20</v>
      </c>
    </row>
    <row r="11" spans="1:2" ht="15">
      <c r="A11" s="2"/>
      <c r="B11" s="3" t="s">
        <v>21</v>
      </c>
    </row>
    <row r="12" ht="15">
      <c r="A12" s="2"/>
    </row>
    <row r="13" ht="15">
      <c r="A13" s="2"/>
    </row>
    <row r="14" spans="1:2" ht="15">
      <c r="A14" s="2" t="s">
        <v>169</v>
      </c>
      <c r="B14" s="4" t="s">
        <v>281</v>
      </c>
    </row>
    <row r="15" ht="15">
      <c r="A15" s="2"/>
    </row>
    <row r="16" spans="1:2" ht="15">
      <c r="A16" s="2"/>
      <c r="B16" s="3" t="s">
        <v>284</v>
      </c>
    </row>
    <row r="17" ht="15">
      <c r="A17" s="2"/>
    </row>
    <row r="18" ht="15">
      <c r="A18" s="2"/>
    </row>
    <row r="19" spans="1:2" ht="15">
      <c r="A19" s="2" t="s">
        <v>171</v>
      </c>
      <c r="B19" s="4" t="s">
        <v>159</v>
      </c>
    </row>
    <row r="20" ht="15">
      <c r="A20" s="2"/>
    </row>
    <row r="21" spans="1:2" ht="15">
      <c r="A21" s="2"/>
      <c r="B21" s="3" t="s">
        <v>209</v>
      </c>
    </row>
    <row r="22" ht="15">
      <c r="A22" s="2"/>
    </row>
    <row r="23" ht="15">
      <c r="A23" s="2"/>
    </row>
    <row r="24" spans="1:2" ht="15">
      <c r="A24" s="2" t="s">
        <v>173</v>
      </c>
      <c r="B24" s="4" t="s">
        <v>282</v>
      </c>
    </row>
    <row r="25" spans="1:2" ht="15">
      <c r="A25" s="2"/>
      <c r="B25" s="2"/>
    </row>
    <row r="26" ht="15">
      <c r="A26" s="2"/>
    </row>
    <row r="27" spans="1:11" ht="15">
      <c r="A27" s="2"/>
      <c r="E27" s="5" t="s">
        <v>263</v>
      </c>
      <c r="F27" s="96" t="s">
        <v>146</v>
      </c>
      <c r="G27" s="5"/>
      <c r="H27" s="5" t="s">
        <v>145</v>
      </c>
      <c r="I27" s="5" t="s">
        <v>146</v>
      </c>
      <c r="J27" s="5"/>
      <c r="K27" s="5"/>
    </row>
    <row r="28" spans="1:11" ht="15">
      <c r="A28" s="2"/>
      <c r="E28" s="5" t="s">
        <v>147</v>
      </c>
      <c r="F28" s="96" t="s">
        <v>148</v>
      </c>
      <c r="G28" s="5"/>
      <c r="H28" s="5" t="s">
        <v>264</v>
      </c>
      <c r="I28" s="5" t="s">
        <v>148</v>
      </c>
      <c r="J28" s="5"/>
      <c r="K28" s="5"/>
    </row>
    <row r="29" spans="1:11" ht="15">
      <c r="A29" s="2"/>
      <c r="E29" s="5" t="s">
        <v>149</v>
      </c>
      <c r="F29" s="96" t="s">
        <v>149</v>
      </c>
      <c r="G29" s="5"/>
      <c r="H29" s="5" t="s">
        <v>265</v>
      </c>
      <c r="I29" s="5" t="s">
        <v>150</v>
      </c>
      <c r="J29" s="5"/>
      <c r="K29" s="5"/>
    </row>
    <row r="30" spans="1:10" ht="15">
      <c r="A30" s="2"/>
      <c r="E30" s="6" t="s">
        <v>12</v>
      </c>
      <c r="F30" s="97" t="s">
        <v>13</v>
      </c>
      <c r="G30" s="7"/>
      <c r="H30" s="7" t="str">
        <f>+E30</f>
        <v>31.10.2001</v>
      </c>
      <c r="I30" s="7" t="str">
        <f>+F30</f>
        <v>31.10.2000</v>
      </c>
      <c r="J30" s="87"/>
    </row>
    <row r="31" spans="1:10" ht="15">
      <c r="A31" s="2"/>
      <c r="E31" s="5" t="s">
        <v>151</v>
      </c>
      <c r="F31" s="96" t="s">
        <v>151</v>
      </c>
      <c r="G31" s="5"/>
      <c r="H31" s="5" t="s">
        <v>151</v>
      </c>
      <c r="I31" s="5" t="s">
        <v>151</v>
      </c>
      <c r="J31" s="5"/>
    </row>
    <row r="32" spans="1:10" ht="15">
      <c r="A32" s="2"/>
      <c r="E32" s="5"/>
      <c r="F32" s="96"/>
      <c r="G32" s="5"/>
      <c r="H32" s="5"/>
      <c r="I32" s="5"/>
      <c r="J32" s="5"/>
    </row>
    <row r="33" spans="1:10" ht="15">
      <c r="A33" s="2"/>
      <c r="B33" s="3" t="s">
        <v>276</v>
      </c>
      <c r="E33" s="35">
        <f>+H33+9053.999+2.1+531.292</f>
        <v>-5265.265999999999</v>
      </c>
      <c r="F33" s="35">
        <v>-4908</v>
      </c>
      <c r="G33" s="51"/>
      <c r="H33" s="35">
        <f>-13954.864-2.1-895.693</f>
        <v>-14852.657</v>
      </c>
      <c r="I33" s="35">
        <f>-16641.908-601.69</f>
        <v>-17243.597999999998</v>
      </c>
      <c r="J33" s="35"/>
    </row>
    <row r="34" spans="1:10" ht="15">
      <c r="A34" s="2"/>
      <c r="B34" s="3" t="s">
        <v>205</v>
      </c>
      <c r="E34" s="35">
        <f>+H34-259</f>
        <v>79.74599999999998</v>
      </c>
      <c r="F34" s="35">
        <f>43</f>
        <v>43</v>
      </c>
      <c r="G34" s="35"/>
      <c r="H34" s="35">
        <v>338.746</v>
      </c>
      <c r="I34" s="35">
        <f>289</f>
        <v>289</v>
      </c>
      <c r="J34" s="35"/>
    </row>
    <row r="35" spans="1:10" ht="15">
      <c r="A35" s="2"/>
      <c r="B35" s="3" t="s">
        <v>210</v>
      </c>
      <c r="E35" s="35">
        <v>0</v>
      </c>
      <c r="F35" s="98">
        <v>0</v>
      </c>
      <c r="G35" s="35"/>
      <c r="H35" s="35">
        <v>0</v>
      </c>
      <c r="I35" s="35">
        <v>0</v>
      </c>
      <c r="J35" s="35"/>
    </row>
    <row r="36" spans="1:10" ht="15.75" thickBot="1">
      <c r="A36" s="2"/>
      <c r="E36" s="52">
        <f>SUM(E33:E35)+1</f>
        <v>-5184.519999999999</v>
      </c>
      <c r="F36" s="52">
        <f>SUM(F33:F35)</f>
        <v>-4865</v>
      </c>
      <c r="G36" s="52">
        <f>SUM(G33:G35)</f>
        <v>0</v>
      </c>
      <c r="H36" s="52">
        <f>SUM(H33:H35)</f>
        <v>-14513.911</v>
      </c>
      <c r="I36" s="52">
        <f>SUM(I33:I35)</f>
        <v>-16954.597999999998</v>
      </c>
      <c r="J36" s="88"/>
    </row>
    <row r="37" spans="1:10" ht="15.75" thickTop="1">
      <c r="A37" s="2"/>
      <c r="B37" s="3" t="s">
        <v>277</v>
      </c>
      <c r="E37" s="53">
        <v>0.45</v>
      </c>
      <c r="F37" s="76">
        <v>0.36</v>
      </c>
      <c r="G37" s="53"/>
      <c r="H37" s="76">
        <v>0.51</v>
      </c>
      <c r="I37" s="53">
        <v>0.4</v>
      </c>
      <c r="J37" s="53"/>
    </row>
    <row r="38" spans="1:10" ht="15">
      <c r="A38" s="2"/>
      <c r="E38" s="8"/>
      <c r="G38" s="8"/>
      <c r="H38" s="75"/>
      <c r="I38" s="8"/>
      <c r="J38" s="8"/>
    </row>
    <row r="39" spans="1:10" ht="15">
      <c r="A39" s="2"/>
      <c r="B39" s="3" t="s">
        <v>22</v>
      </c>
      <c r="E39" s="8"/>
      <c r="F39" s="99"/>
      <c r="G39" s="8"/>
      <c r="H39" s="8"/>
      <c r="I39" s="8"/>
      <c r="J39" s="8"/>
    </row>
    <row r="40" spans="1:10" ht="15">
      <c r="A40" s="2"/>
      <c r="B40" s="3" t="s">
        <v>23</v>
      </c>
      <c r="E40" s="8"/>
      <c r="F40" s="99"/>
      <c r="G40" s="8"/>
      <c r="H40" s="8"/>
      <c r="I40" s="8"/>
      <c r="J40" s="8"/>
    </row>
    <row r="41" spans="1:10" ht="15">
      <c r="A41" s="2"/>
      <c r="B41" s="3" t="s">
        <v>336</v>
      </c>
      <c r="E41" s="8"/>
      <c r="F41" s="99"/>
      <c r="G41" s="8"/>
      <c r="H41" s="8"/>
      <c r="I41" s="8"/>
      <c r="J41" s="8"/>
    </row>
    <row r="42" spans="1:10" ht="15">
      <c r="A42" s="2"/>
      <c r="E42" s="8"/>
      <c r="F42" s="99"/>
      <c r="G42" s="8"/>
      <c r="H42" s="8"/>
      <c r="I42" s="8"/>
      <c r="J42" s="8"/>
    </row>
    <row r="43" ht="15">
      <c r="A43" s="2"/>
    </row>
    <row r="44" spans="1:2" ht="15">
      <c r="A44" s="2" t="s">
        <v>175</v>
      </c>
      <c r="B44" s="4" t="s">
        <v>262</v>
      </c>
    </row>
    <row r="45" spans="1:2" ht="15">
      <c r="A45" s="2"/>
      <c r="B45" s="9"/>
    </row>
    <row r="46" spans="1:2" ht="15">
      <c r="A46" s="2"/>
      <c r="B46" s="3" t="s">
        <v>312</v>
      </c>
    </row>
    <row r="47" spans="1:2" ht="15">
      <c r="A47" s="2"/>
      <c r="B47" s="3" t="s">
        <v>24</v>
      </c>
    </row>
    <row r="48" ht="15">
      <c r="A48" s="2"/>
    </row>
    <row r="49" ht="15">
      <c r="A49" s="2"/>
    </row>
    <row r="50" spans="1:2" ht="15">
      <c r="A50" s="2" t="s">
        <v>176</v>
      </c>
      <c r="B50" s="4" t="s">
        <v>211</v>
      </c>
    </row>
    <row r="51" ht="15">
      <c r="A51" s="2"/>
    </row>
    <row r="52" spans="1:2" ht="15">
      <c r="A52" s="2"/>
      <c r="B52" s="3" t="s">
        <v>212</v>
      </c>
    </row>
    <row r="53" ht="15">
      <c r="A53" s="2"/>
    </row>
    <row r="54" ht="15">
      <c r="A54" s="2"/>
    </row>
    <row r="55" spans="1:2" ht="15">
      <c r="A55" s="2" t="s">
        <v>184</v>
      </c>
      <c r="B55" s="4" t="s">
        <v>213</v>
      </c>
    </row>
    <row r="56" ht="15">
      <c r="A56" s="2"/>
    </row>
    <row r="57" spans="1:2" ht="15">
      <c r="A57" s="2"/>
      <c r="B57" s="3" t="s">
        <v>25</v>
      </c>
    </row>
    <row r="58" spans="1:2" ht="15">
      <c r="A58" s="2"/>
      <c r="B58" s="3" t="s">
        <v>26</v>
      </c>
    </row>
    <row r="59" spans="1:6" ht="15">
      <c r="A59" s="2"/>
      <c r="F59" s="99"/>
    </row>
    <row r="60" spans="1:2" ht="15">
      <c r="A60" s="2"/>
      <c r="B60" s="4"/>
    </row>
    <row r="61" spans="1:2" ht="15">
      <c r="A61" s="2" t="s">
        <v>191</v>
      </c>
      <c r="B61" s="4" t="s">
        <v>214</v>
      </c>
    </row>
    <row r="62" ht="15">
      <c r="A62" s="2"/>
    </row>
    <row r="63" spans="1:10" ht="15">
      <c r="A63" s="3" t="s">
        <v>278</v>
      </c>
      <c r="B63" s="12" t="s">
        <v>273</v>
      </c>
      <c r="C63" s="12"/>
      <c r="D63" s="12"/>
      <c r="E63" s="12"/>
      <c r="F63" s="100"/>
      <c r="G63" s="12"/>
      <c r="H63" s="12"/>
      <c r="I63" s="12"/>
      <c r="J63" s="13"/>
    </row>
    <row r="64" ht="15">
      <c r="A64" s="2"/>
    </row>
    <row r="65" spans="1:4" ht="15">
      <c r="A65" s="2"/>
      <c r="B65" s="3" t="s">
        <v>261</v>
      </c>
      <c r="D65" s="3" t="s">
        <v>315</v>
      </c>
    </row>
    <row r="66" spans="1:4" ht="15">
      <c r="A66" s="2"/>
      <c r="D66" s="3" t="s">
        <v>27</v>
      </c>
    </row>
    <row r="67" spans="1:4" ht="15">
      <c r="A67" s="2"/>
      <c r="D67" s="3" t="s">
        <v>316</v>
      </c>
    </row>
    <row r="68" spans="1:4" ht="15">
      <c r="A68" s="2"/>
      <c r="D68" s="3" t="s">
        <v>317</v>
      </c>
    </row>
    <row r="69" ht="15">
      <c r="A69" s="2"/>
    </row>
    <row r="70" spans="1:4" ht="15">
      <c r="A70" s="2"/>
      <c r="D70" s="3" t="s">
        <v>0</v>
      </c>
    </row>
    <row r="71" ht="15">
      <c r="A71" s="2"/>
    </row>
    <row r="72" spans="1:5" ht="15">
      <c r="A72" s="2"/>
      <c r="E72" s="13"/>
    </row>
    <row r="73" spans="1:5" ht="15">
      <c r="A73" s="3" t="s">
        <v>271</v>
      </c>
      <c r="B73" s="11" t="s">
        <v>115</v>
      </c>
      <c r="E73" s="13"/>
    </row>
    <row r="74" spans="2:5" ht="15">
      <c r="B74" s="11"/>
      <c r="E74" s="13"/>
    </row>
    <row r="75" spans="1:6" ht="15">
      <c r="A75" s="2"/>
      <c r="B75" s="13" t="s">
        <v>261</v>
      </c>
      <c r="E75" s="13"/>
      <c r="F75" s="99" t="s">
        <v>337</v>
      </c>
    </row>
    <row r="76" spans="1:8" ht="15">
      <c r="A76" s="2"/>
      <c r="B76" s="13"/>
      <c r="E76" s="13"/>
      <c r="F76" s="99" t="s">
        <v>338</v>
      </c>
      <c r="H76" s="10" t="s">
        <v>351</v>
      </c>
    </row>
    <row r="77" spans="1:8" ht="15">
      <c r="A77" s="2"/>
      <c r="B77" s="13"/>
      <c r="E77" s="13"/>
      <c r="F77" s="102" t="s">
        <v>87</v>
      </c>
      <c r="H77" s="102" t="s">
        <v>87</v>
      </c>
    </row>
    <row r="78" spans="1:6" ht="15">
      <c r="A78" s="2"/>
      <c r="B78" s="13"/>
      <c r="E78" s="13"/>
      <c r="F78" s="99"/>
    </row>
    <row r="79" spans="1:8" ht="15">
      <c r="A79" s="2"/>
      <c r="B79" s="13"/>
      <c r="D79" s="3" t="s">
        <v>352</v>
      </c>
      <c r="E79" s="13"/>
      <c r="F79" s="115">
        <v>87</v>
      </c>
      <c r="H79" s="66">
        <v>77.4</v>
      </c>
    </row>
    <row r="80" spans="1:8" ht="15">
      <c r="A80" s="2"/>
      <c r="B80" s="13"/>
      <c r="E80" s="13"/>
      <c r="F80" s="115"/>
      <c r="H80" s="66"/>
    </row>
    <row r="81" spans="1:8" ht="15">
      <c r="A81" s="2"/>
      <c r="B81" s="13"/>
      <c r="D81" s="3" t="s">
        <v>353</v>
      </c>
      <c r="E81" s="13"/>
      <c r="F81" s="100">
        <v>213</v>
      </c>
      <c r="H81" s="68">
        <v>211.9</v>
      </c>
    </row>
    <row r="82" spans="1:8" ht="15">
      <c r="A82" s="2"/>
      <c r="B82" s="13"/>
      <c r="E82" s="13"/>
      <c r="F82" s="103"/>
      <c r="H82" s="89"/>
    </row>
    <row r="83" spans="1:8" ht="15">
      <c r="A83" s="2"/>
      <c r="B83" s="13"/>
      <c r="E83" s="13"/>
      <c r="F83" s="95">
        <f>SUM(F79:F81)</f>
        <v>300</v>
      </c>
      <c r="H83" s="95">
        <f>SUM(H79:H81)</f>
        <v>289.3</v>
      </c>
    </row>
    <row r="84" spans="1:8" ht="15">
      <c r="A84" s="2"/>
      <c r="B84" s="13"/>
      <c r="E84" s="13"/>
      <c r="F84" s="103"/>
      <c r="G84" s="13"/>
      <c r="H84" s="13"/>
    </row>
    <row r="85" spans="1:8" ht="15">
      <c r="A85" s="2"/>
      <c r="B85" s="13"/>
      <c r="D85" s="3" t="s">
        <v>88</v>
      </c>
      <c r="E85" s="13"/>
      <c r="F85" s="95">
        <v>0</v>
      </c>
      <c r="H85" s="114">
        <f>+H87-H83</f>
        <v>10.699999999999989</v>
      </c>
    </row>
    <row r="86" spans="1:5" ht="15">
      <c r="A86" s="2"/>
      <c r="B86" s="13"/>
      <c r="E86" s="13"/>
    </row>
    <row r="87" spans="1:8" ht="15.75" thickBot="1">
      <c r="A87" s="2"/>
      <c r="B87" s="13"/>
      <c r="E87" s="13"/>
      <c r="F87" s="113">
        <v>300</v>
      </c>
      <c r="H87" s="113">
        <v>300</v>
      </c>
    </row>
    <row r="88" spans="1:5" ht="15.75" thickTop="1">
      <c r="A88" s="2"/>
      <c r="B88" s="13"/>
      <c r="E88" s="13"/>
    </row>
    <row r="89" spans="1:5" ht="15">
      <c r="A89" s="2"/>
      <c r="E89" s="13"/>
    </row>
    <row r="90" spans="1:5" ht="15">
      <c r="A90" s="2"/>
      <c r="D90" s="3" t="s">
        <v>359</v>
      </c>
      <c r="E90" s="13"/>
    </row>
    <row r="91" spans="1:5" ht="15">
      <c r="A91" s="2"/>
      <c r="D91" s="3" t="s">
        <v>358</v>
      </c>
      <c r="E91" s="13"/>
    </row>
    <row r="92" spans="1:5" ht="15">
      <c r="A92" s="2"/>
      <c r="E92" s="13"/>
    </row>
    <row r="93" spans="1:5" ht="15">
      <c r="A93" s="2"/>
      <c r="D93" s="3" t="s">
        <v>357</v>
      </c>
      <c r="E93" s="13"/>
    </row>
    <row r="94" spans="1:5" ht="15">
      <c r="A94" s="2"/>
      <c r="D94" s="3" t="s">
        <v>360</v>
      </c>
      <c r="E94" s="13"/>
    </row>
    <row r="95" spans="1:5" ht="15">
      <c r="A95" s="2"/>
      <c r="E95" s="13"/>
    </row>
    <row r="96" spans="1:5" ht="15">
      <c r="A96" s="2"/>
      <c r="E96" s="13"/>
    </row>
    <row r="97" spans="1:5" ht="15">
      <c r="A97" s="3" t="s">
        <v>279</v>
      </c>
      <c r="B97" s="11" t="s">
        <v>288</v>
      </c>
      <c r="E97" s="13"/>
    </row>
    <row r="98" spans="1:5" ht="15">
      <c r="A98" s="2"/>
      <c r="E98" s="13"/>
    </row>
    <row r="99" spans="1:5" ht="15">
      <c r="A99" s="2"/>
      <c r="B99" s="13" t="s">
        <v>261</v>
      </c>
      <c r="C99" s="3" t="s">
        <v>152</v>
      </c>
      <c r="D99" s="3" t="s">
        <v>47</v>
      </c>
      <c r="E99" s="13"/>
    </row>
    <row r="100" spans="1:5" ht="15">
      <c r="A100" s="2"/>
      <c r="B100" s="13"/>
      <c r="D100" s="3" t="s">
        <v>48</v>
      </c>
      <c r="E100" s="13"/>
    </row>
    <row r="101" spans="1:5" ht="15">
      <c r="A101" s="2"/>
      <c r="E101" s="13"/>
    </row>
    <row r="102" spans="1:5" ht="15">
      <c r="A102" s="2"/>
      <c r="C102" s="3" t="s">
        <v>153</v>
      </c>
      <c r="D102" s="3" t="s">
        <v>49</v>
      </c>
      <c r="E102" s="13"/>
    </row>
    <row r="103" spans="1:5" ht="15">
      <c r="A103" s="2"/>
      <c r="D103" s="3" t="s">
        <v>50</v>
      </c>
      <c r="E103" s="13"/>
    </row>
    <row r="104" spans="1:5" ht="15">
      <c r="A104" s="2"/>
      <c r="D104" s="3" t="s">
        <v>51</v>
      </c>
      <c r="E104" s="13"/>
    </row>
    <row r="105" spans="1:5" ht="15">
      <c r="A105" s="2"/>
      <c r="D105" s="3" t="s">
        <v>52</v>
      </c>
      <c r="E105" s="13"/>
    </row>
    <row r="106" spans="1:5" ht="15">
      <c r="A106" s="2"/>
      <c r="D106" s="3" t="s">
        <v>53</v>
      </c>
      <c r="E106" s="13"/>
    </row>
    <row r="107" spans="1:5" ht="15">
      <c r="A107" s="2"/>
      <c r="E107" s="13"/>
    </row>
    <row r="108" spans="1:5" ht="15">
      <c r="A108" s="2"/>
      <c r="C108" s="3" t="s">
        <v>154</v>
      </c>
      <c r="D108" s="3" t="s">
        <v>318</v>
      </c>
      <c r="E108" s="13"/>
    </row>
    <row r="109" spans="1:5" ht="15">
      <c r="A109" s="2"/>
      <c r="D109" s="3" t="s">
        <v>319</v>
      </c>
      <c r="E109" s="13"/>
    </row>
    <row r="110" spans="1:5" ht="15">
      <c r="A110" s="2"/>
      <c r="D110" s="3" t="s">
        <v>54</v>
      </c>
      <c r="E110" s="13"/>
    </row>
    <row r="111" spans="1:5" ht="15">
      <c r="A111" s="2"/>
      <c r="E111" s="13"/>
    </row>
    <row r="112" spans="1:5" ht="15">
      <c r="A112" s="2"/>
      <c r="C112" s="3" t="s">
        <v>155</v>
      </c>
      <c r="D112" s="3" t="s">
        <v>55</v>
      </c>
      <c r="E112" s="13"/>
    </row>
    <row r="113" spans="1:5" ht="15">
      <c r="A113" s="2"/>
      <c r="D113" s="3" t="s">
        <v>56</v>
      </c>
      <c r="E113" s="13"/>
    </row>
    <row r="114" spans="1:5" ht="15">
      <c r="A114" s="2"/>
      <c r="D114" s="3" t="s">
        <v>57</v>
      </c>
      <c r="E114" s="13"/>
    </row>
    <row r="115" spans="1:5" ht="15">
      <c r="A115" s="2"/>
      <c r="E115" s="13"/>
    </row>
    <row r="116" spans="1:5" ht="15">
      <c r="A116" s="2"/>
      <c r="C116" s="3" t="s">
        <v>156</v>
      </c>
      <c r="D116" s="3" t="s">
        <v>361</v>
      </c>
      <c r="E116" s="13"/>
    </row>
    <row r="117" spans="1:5" ht="15">
      <c r="A117" s="2"/>
      <c r="D117" s="3" t="s">
        <v>58</v>
      </c>
      <c r="E117" s="13"/>
    </row>
    <row r="118" spans="1:5" ht="15">
      <c r="A118" s="2"/>
      <c r="D118" s="3" t="s">
        <v>59</v>
      </c>
      <c r="E118" s="13"/>
    </row>
    <row r="119" spans="1:5" ht="15">
      <c r="A119" s="2"/>
      <c r="D119" s="3" t="s">
        <v>60</v>
      </c>
      <c r="E119" s="13"/>
    </row>
    <row r="120" spans="1:5" ht="15">
      <c r="A120" s="2"/>
      <c r="D120" s="3" t="s">
        <v>61</v>
      </c>
      <c r="E120" s="13"/>
    </row>
    <row r="121" spans="1:5" ht="15">
      <c r="A121" s="2"/>
      <c r="E121" s="13"/>
    </row>
    <row r="122" spans="1:5" ht="15">
      <c r="A122" s="2"/>
      <c r="C122" s="3" t="s">
        <v>157</v>
      </c>
      <c r="D122" s="3" t="s">
        <v>289</v>
      </c>
      <c r="E122" s="13"/>
    </row>
    <row r="123" spans="1:5" ht="15">
      <c r="A123" s="2"/>
      <c r="D123" s="3" t="s">
        <v>290</v>
      </c>
      <c r="E123" s="13"/>
    </row>
    <row r="124" spans="1:5" ht="15">
      <c r="A124" s="2"/>
      <c r="E124" s="13"/>
    </row>
    <row r="125" spans="1:5" ht="15">
      <c r="A125" s="2"/>
      <c r="E125" s="13"/>
    </row>
    <row r="126" spans="1:5" ht="15">
      <c r="A126" s="3" t="s">
        <v>307</v>
      </c>
      <c r="B126" s="11" t="s">
        <v>122</v>
      </c>
      <c r="E126" s="13"/>
    </row>
    <row r="127" spans="1:5" ht="15">
      <c r="A127" s="2"/>
      <c r="E127" s="13"/>
    </row>
    <row r="128" spans="1:5" ht="15">
      <c r="A128" s="2"/>
      <c r="B128" s="13" t="s">
        <v>261</v>
      </c>
      <c r="C128" s="3" t="s">
        <v>152</v>
      </c>
      <c r="D128" s="3" t="s">
        <v>62</v>
      </c>
      <c r="E128" s="13"/>
    </row>
    <row r="129" spans="1:5" ht="15">
      <c r="A129" s="2"/>
      <c r="B129" s="13"/>
      <c r="D129" s="3" t="s">
        <v>291</v>
      </c>
      <c r="E129" s="13"/>
    </row>
    <row r="130" spans="1:5" ht="15">
      <c r="A130" s="2"/>
      <c r="D130" s="3" t="s">
        <v>63</v>
      </c>
      <c r="E130" s="13"/>
    </row>
    <row r="131" ht="15">
      <c r="E131" s="13"/>
    </row>
    <row r="132" spans="3:5" ht="15">
      <c r="C132" s="3" t="s">
        <v>153</v>
      </c>
      <c r="D132" s="3" t="s">
        <v>64</v>
      </c>
      <c r="E132" s="13"/>
    </row>
    <row r="133" spans="4:5" ht="15">
      <c r="D133" s="3" t="s">
        <v>65</v>
      </c>
      <c r="E133" s="13"/>
    </row>
    <row r="134" spans="4:5" ht="15">
      <c r="D134" s="3" t="s">
        <v>66</v>
      </c>
      <c r="E134" s="13"/>
    </row>
    <row r="135" ht="15">
      <c r="E135" s="13"/>
    </row>
    <row r="136" ht="15">
      <c r="E136" s="13"/>
    </row>
    <row r="137" spans="1:5" ht="15">
      <c r="A137" s="3" t="s">
        <v>335</v>
      </c>
      <c r="B137" s="3" t="s">
        <v>67</v>
      </c>
      <c r="E137" s="13"/>
    </row>
    <row r="138" spans="2:5" ht="15">
      <c r="B138" s="3" t="s">
        <v>292</v>
      </c>
      <c r="E138" s="13"/>
    </row>
    <row r="139" spans="1:10" ht="15">
      <c r="A139" s="2"/>
      <c r="B139" s="12" t="s">
        <v>121</v>
      </c>
      <c r="C139" s="12"/>
      <c r="D139" s="12"/>
      <c r="E139" s="12"/>
      <c r="F139" s="100"/>
      <c r="G139" s="12"/>
      <c r="H139" s="12"/>
      <c r="I139" s="12"/>
      <c r="J139" s="13"/>
    </row>
    <row r="140" spans="1:5" ht="15">
      <c r="A140" s="2"/>
      <c r="B140" s="15"/>
      <c r="E140" s="13"/>
    </row>
    <row r="141" spans="1:5" ht="15">
      <c r="A141" s="2"/>
      <c r="B141" s="13" t="s">
        <v>261</v>
      </c>
      <c r="C141" s="3" t="s">
        <v>68</v>
      </c>
      <c r="E141" s="13"/>
    </row>
    <row r="142" spans="1:5" ht="15">
      <c r="A142" s="2"/>
      <c r="C142" s="3" t="s">
        <v>320</v>
      </c>
      <c r="E142" s="13"/>
    </row>
    <row r="143" spans="1:5" ht="15">
      <c r="A143" s="2"/>
      <c r="B143" s="15"/>
      <c r="E143" s="13"/>
    </row>
    <row r="144" spans="1:5" ht="15">
      <c r="A144" s="2"/>
      <c r="B144" s="15"/>
      <c r="C144" s="3" t="s">
        <v>16</v>
      </c>
      <c r="D144" s="3" t="s">
        <v>69</v>
      </c>
      <c r="E144" s="13"/>
    </row>
    <row r="145" spans="1:5" ht="15">
      <c r="A145" s="2"/>
      <c r="B145" s="15"/>
      <c r="D145" s="3" t="s">
        <v>70</v>
      </c>
      <c r="E145" s="13"/>
    </row>
    <row r="146" spans="1:5" ht="15">
      <c r="A146" s="2"/>
      <c r="B146" s="15"/>
      <c r="E146" s="13"/>
    </row>
    <row r="147" spans="1:5" ht="15">
      <c r="A147" s="2"/>
      <c r="B147" s="15"/>
      <c r="C147" s="3" t="s">
        <v>15</v>
      </c>
      <c r="D147" s="3" t="s">
        <v>362</v>
      </c>
      <c r="E147" s="13"/>
    </row>
    <row r="148" spans="1:5" ht="15">
      <c r="A148" s="2"/>
      <c r="B148" s="15"/>
      <c r="E148" s="13"/>
    </row>
    <row r="149" spans="1:5" ht="15">
      <c r="A149" s="2"/>
      <c r="C149" s="3" t="s">
        <v>321</v>
      </c>
      <c r="E149" s="13"/>
    </row>
    <row r="150" spans="1:5" ht="15">
      <c r="A150" s="2"/>
      <c r="C150" s="3" t="s">
        <v>322</v>
      </c>
      <c r="E150" s="13"/>
    </row>
    <row r="151" spans="1:5" ht="15">
      <c r="A151" s="2"/>
      <c r="B151" s="15"/>
      <c r="E151" s="13"/>
    </row>
    <row r="152" spans="1:8" ht="15">
      <c r="A152" s="2"/>
      <c r="B152" s="15"/>
      <c r="C152" s="16"/>
      <c r="D152" s="16"/>
      <c r="E152" s="16"/>
      <c r="F152" s="101"/>
      <c r="G152" s="16"/>
      <c r="H152" s="25"/>
    </row>
    <row r="153" spans="1:5" ht="15">
      <c r="A153" s="3" t="s">
        <v>124</v>
      </c>
      <c r="B153" s="11" t="s">
        <v>71</v>
      </c>
      <c r="E153" s="13"/>
    </row>
    <row r="154" spans="2:5" ht="15">
      <c r="B154" s="11" t="s">
        <v>72</v>
      </c>
      <c r="E154" s="13"/>
    </row>
    <row r="155" ht="15">
      <c r="E155" s="13"/>
    </row>
    <row r="156" spans="2:5" ht="15">
      <c r="B156" s="3" t="s">
        <v>261</v>
      </c>
      <c r="C156" s="3" t="s">
        <v>152</v>
      </c>
      <c r="D156" s="3" t="s">
        <v>73</v>
      </c>
      <c r="E156" s="13"/>
    </row>
    <row r="157" spans="4:5" ht="15">
      <c r="D157" s="3" t="s">
        <v>293</v>
      </c>
      <c r="E157" s="13"/>
    </row>
    <row r="158" spans="4:5" ht="15">
      <c r="D158" s="3" t="s">
        <v>74</v>
      </c>
      <c r="E158" s="13"/>
    </row>
    <row r="159" spans="4:5" ht="15">
      <c r="D159" s="3" t="s">
        <v>323</v>
      </c>
      <c r="E159" s="13"/>
    </row>
    <row r="160" spans="4:5" ht="15">
      <c r="D160" s="3" t="s">
        <v>75</v>
      </c>
      <c r="E160" s="13"/>
    </row>
    <row r="161" spans="4:5" ht="15">
      <c r="D161" s="3" t="s">
        <v>324</v>
      </c>
      <c r="E161" s="13"/>
    </row>
    <row r="162" ht="15">
      <c r="E162" s="13"/>
    </row>
    <row r="163" spans="3:5" ht="15">
      <c r="C163" s="3" t="s">
        <v>153</v>
      </c>
      <c r="D163" s="3" t="s">
        <v>325</v>
      </c>
      <c r="E163" s="13"/>
    </row>
    <row r="164" spans="4:5" ht="15">
      <c r="D164" s="3" t="s">
        <v>123</v>
      </c>
      <c r="E164" s="13"/>
    </row>
    <row r="165" spans="4:5" ht="15">
      <c r="D165" s="3" t="s">
        <v>294</v>
      </c>
      <c r="E165" s="13"/>
    </row>
    <row r="166" spans="4:5" ht="15">
      <c r="D166" s="3" t="s">
        <v>76</v>
      </c>
      <c r="E166" s="13"/>
    </row>
    <row r="167" spans="4:5" ht="15">
      <c r="D167" s="3" t="s">
        <v>77</v>
      </c>
      <c r="E167" s="13"/>
    </row>
    <row r="168" spans="4:5" ht="15">
      <c r="D168" s="3" t="s">
        <v>295</v>
      </c>
      <c r="E168" s="13"/>
    </row>
    <row r="169" spans="4:5" ht="15">
      <c r="D169" s="3" t="s">
        <v>78</v>
      </c>
      <c r="E169" s="13"/>
    </row>
    <row r="170" spans="4:5" ht="15">
      <c r="D170" s="3" t="s">
        <v>79</v>
      </c>
      <c r="E170" s="13"/>
    </row>
    <row r="171" ht="15">
      <c r="E171" s="13"/>
    </row>
    <row r="172" spans="3:5" ht="15">
      <c r="C172" s="3" t="s">
        <v>154</v>
      </c>
      <c r="D172" s="3" t="s">
        <v>363</v>
      </c>
      <c r="E172" s="13"/>
    </row>
    <row r="173" spans="4:5" ht="15">
      <c r="D173" s="3" t="s">
        <v>326</v>
      </c>
      <c r="E173" s="13"/>
    </row>
    <row r="174" ht="15">
      <c r="E174" s="13"/>
    </row>
    <row r="175" ht="15">
      <c r="E175" s="13"/>
    </row>
    <row r="176" spans="1:5" ht="15">
      <c r="A176" s="3" t="s">
        <v>125</v>
      </c>
      <c r="B176" s="11" t="s">
        <v>296</v>
      </c>
      <c r="E176" s="13"/>
    </row>
    <row r="177" ht="15">
      <c r="E177" s="13"/>
    </row>
    <row r="178" spans="2:5" ht="15">
      <c r="B178" s="13" t="s">
        <v>261</v>
      </c>
      <c r="D178" s="3" t="s">
        <v>354</v>
      </c>
      <c r="E178" s="13"/>
    </row>
    <row r="179" ht="15">
      <c r="E179" s="13"/>
    </row>
    <row r="180" spans="5:10" ht="15">
      <c r="E180" s="13"/>
      <c r="F180" s="99" t="s">
        <v>337</v>
      </c>
      <c r="H180" s="117" t="s">
        <v>351</v>
      </c>
      <c r="I180" s="116"/>
      <c r="J180" s="10"/>
    </row>
    <row r="181" spans="5:11" ht="15">
      <c r="E181" s="13"/>
      <c r="F181" s="99" t="s">
        <v>338</v>
      </c>
      <c r="H181" s="10" t="s">
        <v>85</v>
      </c>
      <c r="I181" s="10" t="s">
        <v>86</v>
      </c>
      <c r="J181" s="70"/>
      <c r="K181" s="10"/>
    </row>
    <row r="182" spans="5:9" ht="15">
      <c r="E182" s="13"/>
      <c r="F182" s="102" t="s">
        <v>87</v>
      </c>
      <c r="H182" s="70" t="s">
        <v>87</v>
      </c>
      <c r="I182" s="70" t="s">
        <v>87</v>
      </c>
    </row>
    <row r="183" ht="15">
      <c r="E183" s="13"/>
    </row>
    <row r="184" ht="15">
      <c r="E184" s="13"/>
    </row>
    <row r="185" spans="3:11" ht="15">
      <c r="C185" s="3" t="s">
        <v>152</v>
      </c>
      <c r="D185" s="34" t="s">
        <v>344</v>
      </c>
      <c r="E185" s="91"/>
      <c r="F185" s="103">
        <v>305</v>
      </c>
      <c r="H185" s="89">
        <f>50+55</f>
        <v>105</v>
      </c>
      <c r="I185" s="89">
        <v>20</v>
      </c>
      <c r="J185" s="114"/>
      <c r="K185" s="114"/>
    </row>
    <row r="186" spans="3:11" ht="15">
      <c r="C186" s="3" t="s">
        <v>153</v>
      </c>
      <c r="D186" s="3" t="s">
        <v>347</v>
      </c>
      <c r="E186" s="13"/>
      <c r="J186" s="114"/>
      <c r="K186" s="114"/>
    </row>
    <row r="187" spans="3:11" ht="15">
      <c r="C187" s="3" t="s">
        <v>16</v>
      </c>
      <c r="D187" s="3" t="s">
        <v>341</v>
      </c>
      <c r="E187" s="13"/>
      <c r="F187" s="95">
        <v>5.35</v>
      </c>
      <c r="H187" s="66">
        <v>0</v>
      </c>
      <c r="I187" s="66">
        <v>0</v>
      </c>
      <c r="J187" s="114"/>
      <c r="K187" s="114"/>
    </row>
    <row r="188" spans="3:11" ht="15">
      <c r="C188" s="3" t="s">
        <v>15</v>
      </c>
      <c r="D188" s="3" t="s">
        <v>339</v>
      </c>
      <c r="E188" s="13"/>
      <c r="F188" s="95">
        <v>26.26</v>
      </c>
      <c r="H188" s="66">
        <v>0</v>
      </c>
      <c r="I188" s="66">
        <v>7.35</v>
      </c>
      <c r="J188" s="114"/>
      <c r="K188" s="114"/>
    </row>
    <row r="189" spans="3:11" ht="15">
      <c r="C189" s="3" t="s">
        <v>348</v>
      </c>
      <c r="D189" s="3" t="s">
        <v>340</v>
      </c>
      <c r="E189" s="13"/>
      <c r="F189" s="95">
        <v>173.805</v>
      </c>
      <c r="H189" s="66">
        <v>25.825</v>
      </c>
      <c r="I189" s="66">
        <v>0</v>
      </c>
      <c r="J189" s="114"/>
      <c r="K189" s="114"/>
    </row>
    <row r="190" spans="3:11" ht="15">
      <c r="C190" s="3" t="s">
        <v>349</v>
      </c>
      <c r="D190" s="3" t="s">
        <v>342</v>
      </c>
      <c r="E190" s="13"/>
      <c r="F190" s="95">
        <v>35.181</v>
      </c>
      <c r="H190" s="66">
        <v>0</v>
      </c>
      <c r="I190" s="66">
        <v>0</v>
      </c>
      <c r="J190" s="114"/>
      <c r="K190" s="114"/>
    </row>
    <row r="191" spans="3:11" ht="15">
      <c r="C191" s="3" t="s">
        <v>350</v>
      </c>
      <c r="D191" s="3" t="s">
        <v>343</v>
      </c>
      <c r="E191" s="13"/>
      <c r="F191" s="100">
        <v>22.522</v>
      </c>
      <c r="H191" s="68">
        <f>1.943+0.09+3.719</f>
        <v>5.752</v>
      </c>
      <c r="I191" s="68">
        <v>0.82</v>
      </c>
      <c r="J191" s="67"/>
      <c r="K191" s="67"/>
    </row>
    <row r="192" spans="5:11" ht="15">
      <c r="E192" s="13"/>
      <c r="F192" s="103">
        <f>SUM(F185:F191)</f>
        <v>568.118</v>
      </c>
      <c r="H192" s="67">
        <f>SUM(H185:H191)</f>
        <v>136.577</v>
      </c>
      <c r="I192" s="67">
        <f>SUM(I185:I191)</f>
        <v>28.17</v>
      </c>
      <c r="J192" s="67"/>
      <c r="K192" s="67"/>
    </row>
    <row r="193" spans="4:11" ht="15">
      <c r="D193" s="3" t="s">
        <v>345</v>
      </c>
      <c r="E193" s="13"/>
      <c r="F193" s="103">
        <f>+F195-F192</f>
        <v>31.881999999999948</v>
      </c>
      <c r="H193" s="67">
        <v>0</v>
      </c>
      <c r="I193" s="67">
        <v>12.18</v>
      </c>
      <c r="J193" s="67"/>
      <c r="K193" s="67"/>
    </row>
    <row r="194" spans="4:11" ht="15">
      <c r="D194" s="3" t="s">
        <v>88</v>
      </c>
      <c r="E194" s="13"/>
      <c r="F194" s="95">
        <v>0</v>
      </c>
      <c r="H194" s="66">
        <f>+H195-H192</f>
        <v>73.423</v>
      </c>
      <c r="I194" s="66">
        <f>+I195-I192-I193</f>
        <v>169.64999999999998</v>
      </c>
      <c r="J194" s="89"/>
      <c r="K194" s="67"/>
    </row>
    <row r="195" spans="5:11" ht="15.75" thickBot="1">
      <c r="E195" s="13"/>
      <c r="F195" s="113">
        <v>600</v>
      </c>
      <c r="H195" s="69">
        <v>210</v>
      </c>
      <c r="I195" s="69">
        <v>210</v>
      </c>
      <c r="J195" s="89"/>
      <c r="K195" s="67"/>
    </row>
    <row r="196" ht="15.75" thickTop="1">
      <c r="E196" s="13"/>
    </row>
    <row r="197" ht="15">
      <c r="E197" s="13"/>
    </row>
    <row r="198" spans="4:5" ht="15">
      <c r="D198" s="3" t="s">
        <v>355</v>
      </c>
      <c r="E198" s="13"/>
    </row>
    <row r="199" spans="4:5" ht="15">
      <c r="D199" s="3" t="s">
        <v>346</v>
      </c>
      <c r="E199" s="13"/>
    </row>
    <row r="200" ht="15">
      <c r="E200" s="13"/>
    </row>
    <row r="201" spans="1:5" ht="15">
      <c r="A201" s="3" t="s">
        <v>17</v>
      </c>
      <c r="B201" s="55" t="s">
        <v>28</v>
      </c>
      <c r="C201" s="56"/>
      <c r="D201" s="13"/>
      <c r="E201" s="13"/>
    </row>
    <row r="202" spans="2:5" ht="15">
      <c r="B202" s="13"/>
      <c r="C202" s="13"/>
      <c r="D202" s="13"/>
      <c r="E202" s="13"/>
    </row>
    <row r="203" spans="2:5" ht="15">
      <c r="B203" s="3" t="s">
        <v>297</v>
      </c>
      <c r="E203" s="13"/>
    </row>
    <row r="204" spans="2:5" ht="15">
      <c r="B204" s="3" t="s">
        <v>298</v>
      </c>
      <c r="E204" s="13"/>
    </row>
    <row r="205" spans="2:5" ht="15">
      <c r="B205" s="3" t="s">
        <v>299</v>
      </c>
      <c r="E205" s="13"/>
    </row>
    <row r="206" ht="15">
      <c r="E206" s="13"/>
    </row>
    <row r="207" ht="15">
      <c r="B207" s="3" t="s">
        <v>131</v>
      </c>
    </row>
    <row r="209" spans="2:10" ht="38.25" customHeight="1">
      <c r="B209" s="118" t="s">
        <v>132</v>
      </c>
      <c r="C209" s="118"/>
      <c r="D209" s="57" t="s">
        <v>133</v>
      </c>
      <c r="E209" s="57" t="s">
        <v>134</v>
      </c>
      <c r="F209" s="104" t="s">
        <v>135</v>
      </c>
      <c r="G209" s="17"/>
      <c r="H209" s="58" t="s">
        <v>136</v>
      </c>
      <c r="I209" s="57" t="s">
        <v>137</v>
      </c>
      <c r="J209" s="57" t="s">
        <v>138</v>
      </c>
    </row>
    <row r="210" spans="2:10" ht="15">
      <c r="B210" s="119"/>
      <c r="C210" s="119"/>
      <c r="D210" s="59"/>
      <c r="E210" s="60" t="s">
        <v>327</v>
      </c>
      <c r="F210" s="105" t="s">
        <v>327</v>
      </c>
      <c r="G210" s="61"/>
      <c r="H210" s="62" t="s">
        <v>327</v>
      </c>
      <c r="I210" s="60" t="s">
        <v>327</v>
      </c>
      <c r="J210" s="49"/>
    </row>
    <row r="211" spans="2:10" ht="15">
      <c r="B211" s="120">
        <v>37167</v>
      </c>
      <c r="C211" s="120"/>
      <c r="D211" s="63">
        <v>10000</v>
      </c>
      <c r="E211" s="21">
        <v>0.89</v>
      </c>
      <c r="F211" s="106">
        <v>0.89</v>
      </c>
      <c r="G211" s="20"/>
      <c r="H211" s="64">
        <v>0.89</v>
      </c>
      <c r="I211" s="65">
        <v>8979.31</v>
      </c>
      <c r="J211" s="63">
        <v>10000</v>
      </c>
    </row>
    <row r="213" ht="15">
      <c r="B213" s="3" t="s">
        <v>139</v>
      </c>
    </row>
    <row r="214" ht="15">
      <c r="B214" s="3" t="s">
        <v>82</v>
      </c>
    </row>
    <row r="216" ht="15">
      <c r="B216" s="3" t="s">
        <v>140</v>
      </c>
    </row>
    <row r="217" ht="15">
      <c r="E217" s="13"/>
    </row>
    <row r="218" ht="15">
      <c r="E218" s="13"/>
    </row>
    <row r="219" spans="1:5" ht="15">
      <c r="A219" s="3" t="s">
        <v>300</v>
      </c>
      <c r="B219" s="11" t="s">
        <v>301</v>
      </c>
      <c r="E219" s="13"/>
    </row>
    <row r="220" spans="2:5" ht="15">
      <c r="B220" s="11" t="s">
        <v>302</v>
      </c>
      <c r="E220" s="13"/>
    </row>
    <row r="221" spans="2:5" ht="15">
      <c r="B221" s="55"/>
      <c r="E221" s="13"/>
    </row>
    <row r="222" spans="2:5" ht="15">
      <c r="B222" s="3" t="s">
        <v>29</v>
      </c>
      <c r="E222" s="13"/>
    </row>
    <row r="223" ht="15">
      <c r="E223" s="13"/>
    </row>
    <row r="224" spans="3:7" ht="15">
      <c r="C224" s="3" t="s">
        <v>30</v>
      </c>
      <c r="D224" s="3" t="s">
        <v>31</v>
      </c>
      <c r="E224" s="1"/>
      <c r="F224" s="107"/>
      <c r="G224" s="1"/>
    </row>
    <row r="225" spans="4:7" ht="15">
      <c r="D225" s="3" t="s">
        <v>32</v>
      </c>
      <c r="E225" s="1"/>
      <c r="F225" s="107"/>
      <c r="G225" s="1"/>
    </row>
    <row r="226" spans="3:7" ht="15">
      <c r="C226" s="3" t="s">
        <v>15</v>
      </c>
      <c r="D226" s="3" t="s">
        <v>33</v>
      </c>
      <c r="E226" s="1"/>
      <c r="F226" s="107"/>
      <c r="G226" s="1"/>
    </row>
    <row r="227" spans="4:7" ht="15">
      <c r="D227" s="3" t="s">
        <v>34</v>
      </c>
      <c r="E227" s="1"/>
      <c r="F227" s="107"/>
      <c r="G227" s="1"/>
    </row>
    <row r="228" spans="4:7" ht="15">
      <c r="D228" s="3" t="s">
        <v>35</v>
      </c>
      <c r="E228" s="1"/>
      <c r="F228" s="107"/>
      <c r="G228" s="1"/>
    </row>
    <row r="229" spans="5:7" ht="15">
      <c r="E229" s="1"/>
      <c r="F229" s="107"/>
      <c r="G229" s="1"/>
    </row>
    <row r="230" spans="2:7" ht="15">
      <c r="B230" s="3" t="s">
        <v>303</v>
      </c>
      <c r="E230" s="1"/>
      <c r="F230" s="107"/>
      <c r="G230" s="1"/>
    </row>
    <row r="231" spans="2:7" ht="15">
      <c r="B231" s="3" t="s">
        <v>304</v>
      </c>
      <c r="E231" s="1"/>
      <c r="F231" s="107"/>
      <c r="G231" s="1"/>
    </row>
    <row r="232" spans="5:7" ht="15">
      <c r="E232" s="1"/>
      <c r="F232" s="107"/>
      <c r="G232" s="1"/>
    </row>
    <row r="233" spans="5:7" ht="15">
      <c r="E233" s="1"/>
      <c r="F233" s="107"/>
      <c r="G233" s="1"/>
    </row>
    <row r="234" spans="1:7" ht="15">
      <c r="A234" s="3" t="s">
        <v>305</v>
      </c>
      <c r="B234" s="55" t="s">
        <v>36</v>
      </c>
      <c r="C234" s="55"/>
      <c r="E234" s="1"/>
      <c r="F234" s="107"/>
      <c r="G234" s="1"/>
    </row>
    <row r="235" spans="2:7" ht="15">
      <c r="B235" s="55" t="s">
        <v>37</v>
      </c>
      <c r="C235" s="55"/>
      <c r="E235" s="1"/>
      <c r="F235" s="107"/>
      <c r="G235" s="1"/>
    </row>
    <row r="236" spans="2:7" ht="15">
      <c r="B236" s="55"/>
      <c r="C236" s="55"/>
      <c r="E236" s="1"/>
      <c r="F236" s="107"/>
      <c r="G236" s="1"/>
    </row>
    <row r="237" spans="2:7" ht="15">
      <c r="B237" s="3" t="s">
        <v>38</v>
      </c>
      <c r="C237" s="55"/>
      <c r="E237" s="1"/>
      <c r="F237" s="107"/>
      <c r="G237" s="1"/>
    </row>
    <row r="238" spans="2:7" ht="15">
      <c r="B238" s="3" t="s">
        <v>39</v>
      </c>
      <c r="C238" s="55"/>
      <c r="E238" s="1"/>
      <c r="F238" s="107"/>
      <c r="G238" s="1"/>
    </row>
    <row r="239" spans="2:7" ht="15">
      <c r="B239" s="3" t="s">
        <v>40</v>
      </c>
      <c r="C239" s="55"/>
      <c r="E239" s="1"/>
      <c r="F239" s="107"/>
      <c r="G239" s="1"/>
    </row>
    <row r="240" spans="2:7" ht="15">
      <c r="B240" s="3" t="s">
        <v>41</v>
      </c>
      <c r="C240" s="55"/>
      <c r="E240" s="1"/>
      <c r="F240" s="107"/>
      <c r="G240" s="1"/>
    </row>
    <row r="241" spans="2:7" ht="15">
      <c r="B241" s="3" t="s">
        <v>42</v>
      </c>
      <c r="C241" s="55"/>
      <c r="E241" s="1"/>
      <c r="F241" s="107"/>
      <c r="G241" s="1"/>
    </row>
    <row r="242" spans="2:7" ht="15">
      <c r="B242" s="3" t="s">
        <v>43</v>
      </c>
      <c r="C242" s="55"/>
      <c r="E242" s="1"/>
      <c r="F242" s="107"/>
      <c r="G242" s="1"/>
    </row>
    <row r="243" spans="2:7" ht="15">
      <c r="B243" s="3" t="s">
        <v>44</v>
      </c>
      <c r="C243" s="55"/>
      <c r="E243" s="1"/>
      <c r="F243" s="107"/>
      <c r="G243" s="1"/>
    </row>
    <row r="244" spans="3:7" ht="15">
      <c r="C244" s="55"/>
      <c r="E244" s="1"/>
      <c r="F244" s="107"/>
      <c r="G244" s="1"/>
    </row>
    <row r="245" spans="2:7" ht="15">
      <c r="B245" s="3" t="s">
        <v>45</v>
      </c>
      <c r="C245" s="55"/>
      <c r="E245" s="1"/>
      <c r="F245" s="107"/>
      <c r="G245" s="1"/>
    </row>
    <row r="246" spans="2:7" ht="15">
      <c r="B246" s="3" t="s">
        <v>46</v>
      </c>
      <c r="C246" s="55"/>
      <c r="E246" s="1"/>
      <c r="F246" s="107"/>
      <c r="G246" s="1"/>
    </row>
    <row r="247" ht="15">
      <c r="E247" s="13"/>
    </row>
    <row r="248" ht="15">
      <c r="A248" s="2"/>
    </row>
    <row r="249" spans="1:2" ht="15">
      <c r="A249" s="2" t="s">
        <v>192</v>
      </c>
      <c r="B249" s="4" t="s">
        <v>80</v>
      </c>
    </row>
    <row r="250" spans="1:2" ht="15">
      <c r="A250" s="2"/>
      <c r="B250" s="4" t="s">
        <v>81</v>
      </c>
    </row>
    <row r="251" spans="1:2" ht="15">
      <c r="A251" s="2"/>
      <c r="B251" s="4"/>
    </row>
    <row r="252" ht="15">
      <c r="B252" s="3" t="s">
        <v>129</v>
      </c>
    </row>
    <row r="253" ht="15">
      <c r="B253" s="3" t="s">
        <v>130</v>
      </c>
    </row>
    <row r="254" ht="15">
      <c r="A254" s="2"/>
    </row>
    <row r="255" ht="15">
      <c r="A255" s="2"/>
    </row>
    <row r="256" spans="1:8" ht="15">
      <c r="A256" s="2" t="s">
        <v>200</v>
      </c>
      <c r="B256" s="4" t="s">
        <v>217</v>
      </c>
      <c r="E256" s="26" t="s">
        <v>218</v>
      </c>
      <c r="F256" s="97" t="s">
        <v>219</v>
      </c>
      <c r="G256" s="26"/>
      <c r="H256" s="26" t="s">
        <v>220</v>
      </c>
    </row>
    <row r="257" spans="1:8" ht="15">
      <c r="A257" s="2"/>
      <c r="E257" s="5" t="s">
        <v>151</v>
      </c>
      <c r="F257" s="96" t="s">
        <v>151</v>
      </c>
      <c r="G257" s="5"/>
      <c r="H257" s="5" t="s">
        <v>151</v>
      </c>
    </row>
    <row r="258" spans="1:8" ht="15">
      <c r="A258" s="27"/>
      <c r="C258" s="3" t="s">
        <v>221</v>
      </c>
      <c r="E258" s="32">
        <f>97798.662+13422.153+1838.597+0.5</f>
        <v>113059.912</v>
      </c>
      <c r="F258" s="32">
        <f>34862.065+16866.193+18907.994+8614.487+5483.379</f>
        <v>84734.118</v>
      </c>
      <c r="G258" s="32"/>
      <c r="H258" s="32">
        <f>SUM(E258:G258)</f>
        <v>197794.03</v>
      </c>
    </row>
    <row r="259" spans="1:8" ht="15">
      <c r="A259" s="2"/>
      <c r="C259" s="3" t="s">
        <v>233</v>
      </c>
      <c r="E259" s="32">
        <f>36189.547+1970.415</f>
        <v>38159.962</v>
      </c>
      <c r="F259" s="32">
        <f>12423.6+6551-1473.706+15000</f>
        <v>32500.894</v>
      </c>
      <c r="G259" s="32"/>
      <c r="H259" s="32">
        <f>SUM(E259:G259)</f>
        <v>70660.856</v>
      </c>
    </row>
    <row r="260" spans="1:8" ht="15">
      <c r="A260" s="2"/>
      <c r="C260" s="3" t="s">
        <v>141</v>
      </c>
      <c r="E260" s="32">
        <v>150000</v>
      </c>
      <c r="F260" s="32">
        <v>0</v>
      </c>
      <c r="G260" s="32"/>
      <c r="H260" s="32">
        <f>SUM(E260:G260)</f>
        <v>150000</v>
      </c>
    </row>
    <row r="261" spans="1:8" ht="15">
      <c r="A261" s="2"/>
      <c r="C261" s="3" t="s">
        <v>222</v>
      </c>
      <c r="E261" s="32">
        <f>210000+300000</f>
        <v>510000</v>
      </c>
      <c r="F261" s="32">
        <v>0</v>
      </c>
      <c r="G261" s="32"/>
      <c r="H261" s="32">
        <f>SUM(E261:G261)</f>
        <v>510000</v>
      </c>
    </row>
    <row r="262" spans="1:8" ht="15.75" thickBot="1">
      <c r="A262" s="2"/>
      <c r="E262" s="33">
        <f>SUM(E258:E261)</f>
        <v>811219.8740000001</v>
      </c>
      <c r="F262" s="33">
        <f>SUM(F258:F261)</f>
        <v>117235.012</v>
      </c>
      <c r="G262" s="33"/>
      <c r="H262" s="33">
        <f>SUM(H258:H261)</f>
        <v>928454.8859999999</v>
      </c>
    </row>
    <row r="263" spans="1:8" ht="15.75" thickTop="1">
      <c r="A263" s="2"/>
      <c r="E263" s="34"/>
      <c r="F263" s="108"/>
      <c r="G263" s="34"/>
      <c r="H263" s="34"/>
    </row>
    <row r="264" spans="1:3" ht="15">
      <c r="A264" s="2"/>
      <c r="C264" s="11" t="s">
        <v>234</v>
      </c>
    </row>
    <row r="265" spans="1:8" ht="15">
      <c r="A265" s="2"/>
      <c r="C265" s="3" t="s">
        <v>235</v>
      </c>
      <c r="E265" s="35" t="s">
        <v>89</v>
      </c>
      <c r="F265" s="109"/>
      <c r="G265" s="8"/>
      <c r="H265" s="8"/>
    </row>
    <row r="266" spans="1:8" ht="15">
      <c r="A266" s="2"/>
      <c r="C266" s="3" t="s">
        <v>236</v>
      </c>
      <c r="E266" s="35" t="s">
        <v>270</v>
      </c>
      <c r="F266" s="99"/>
      <c r="G266" s="8"/>
      <c r="H266" s="8"/>
    </row>
    <row r="267" ht="15">
      <c r="A267" s="2"/>
    </row>
    <row r="268" spans="1:8" ht="15">
      <c r="A268" s="2"/>
      <c r="E268" s="8"/>
      <c r="F268" s="99"/>
      <c r="G268" s="8"/>
      <c r="H268" s="8"/>
    </row>
    <row r="269" spans="1:10" ht="15">
      <c r="A269" s="2"/>
      <c r="B269" s="34" t="s">
        <v>83</v>
      </c>
      <c r="C269" s="34"/>
      <c r="D269" s="34"/>
      <c r="E269" s="35"/>
      <c r="F269" s="98"/>
      <c r="G269" s="35"/>
      <c r="H269" s="35"/>
      <c r="I269" s="34"/>
      <c r="J269" s="34"/>
    </row>
    <row r="270" spans="1:10" ht="15">
      <c r="A270" s="2"/>
      <c r="B270" s="34" t="s">
        <v>90</v>
      </c>
      <c r="C270" s="34"/>
      <c r="D270" s="34"/>
      <c r="E270" s="35"/>
      <c r="F270" s="98"/>
      <c r="G270" s="35"/>
      <c r="H270" s="35"/>
      <c r="I270" s="34"/>
      <c r="J270" s="34"/>
    </row>
    <row r="271" spans="1:10" ht="15">
      <c r="A271" s="2"/>
      <c r="B271" s="34" t="s">
        <v>332</v>
      </c>
      <c r="C271" s="34"/>
      <c r="D271" s="34"/>
      <c r="E271" s="35"/>
      <c r="F271" s="98"/>
      <c r="G271" s="35"/>
      <c r="H271" s="35"/>
      <c r="I271" s="34"/>
      <c r="J271" s="34"/>
    </row>
    <row r="272" spans="1:10" ht="15">
      <c r="A272" s="2"/>
      <c r="B272" s="34" t="s">
        <v>120</v>
      </c>
      <c r="C272" s="34"/>
      <c r="D272" s="34"/>
      <c r="E272" s="35"/>
      <c r="F272" s="98"/>
      <c r="G272" s="35"/>
      <c r="H272" s="35"/>
      <c r="I272" s="34"/>
      <c r="J272" s="34"/>
    </row>
    <row r="273" spans="1:10" ht="15">
      <c r="A273" s="2"/>
      <c r="B273" s="34"/>
      <c r="C273" s="34"/>
      <c r="D273" s="34"/>
      <c r="E273" s="35"/>
      <c r="F273" s="98"/>
      <c r="G273" s="35"/>
      <c r="H273" s="35"/>
      <c r="I273" s="34"/>
      <c r="J273" s="34"/>
    </row>
    <row r="274" ht="15">
      <c r="A274" s="2"/>
    </row>
    <row r="275" spans="1:2" ht="15">
      <c r="A275" s="2" t="s">
        <v>202</v>
      </c>
      <c r="B275" s="4" t="s">
        <v>237</v>
      </c>
    </row>
    <row r="276" ht="15">
      <c r="A276" s="2"/>
    </row>
    <row r="277" spans="1:2" ht="15">
      <c r="A277" s="14"/>
      <c r="B277" s="3" t="s">
        <v>91</v>
      </c>
    </row>
    <row r="278" spans="1:2" ht="15">
      <c r="A278" s="2"/>
      <c r="B278" s="3" t="s">
        <v>92</v>
      </c>
    </row>
    <row r="279" spans="1:2" ht="15">
      <c r="A279" s="2"/>
      <c r="B279" s="3" t="s">
        <v>93</v>
      </c>
    </row>
    <row r="280" ht="15">
      <c r="A280" s="2"/>
    </row>
    <row r="281" ht="15">
      <c r="A281" s="2"/>
    </row>
    <row r="282" spans="1:2" ht="15">
      <c r="A282" s="2" t="s">
        <v>204</v>
      </c>
      <c r="B282" s="4" t="s">
        <v>239</v>
      </c>
    </row>
    <row r="283" ht="15">
      <c r="A283" s="2"/>
    </row>
    <row r="284" spans="1:2" ht="15">
      <c r="A284" s="2"/>
      <c r="B284" s="3" t="s">
        <v>240</v>
      </c>
    </row>
    <row r="285" ht="15">
      <c r="A285" s="2"/>
    </row>
    <row r="286" spans="1:3" ht="15">
      <c r="A286" s="2"/>
      <c r="C286" s="28"/>
    </row>
    <row r="287" spans="1:2" ht="15">
      <c r="A287" s="2" t="s">
        <v>206</v>
      </c>
      <c r="B287" s="4" t="s">
        <v>242</v>
      </c>
    </row>
    <row r="288" ht="15">
      <c r="A288" s="2"/>
    </row>
    <row r="289" ht="15">
      <c r="A289" s="2"/>
    </row>
    <row r="290" spans="1:4" ht="15">
      <c r="A290" s="2"/>
      <c r="B290" s="93">
        <v>13.1</v>
      </c>
      <c r="D290" s="3" t="s">
        <v>94</v>
      </c>
    </row>
    <row r="291" spans="1:4" ht="15">
      <c r="A291" s="2"/>
      <c r="D291" s="3" t="s">
        <v>95</v>
      </c>
    </row>
    <row r="292" spans="1:4" ht="15">
      <c r="A292" s="2"/>
      <c r="D292" s="3" t="s">
        <v>96</v>
      </c>
    </row>
    <row r="293" spans="1:4" ht="15">
      <c r="A293" s="2"/>
      <c r="D293" s="3" t="s">
        <v>97</v>
      </c>
    </row>
    <row r="294" ht="15">
      <c r="A294" s="2"/>
    </row>
    <row r="295" spans="1:4" ht="15">
      <c r="A295" s="2"/>
      <c r="D295" s="3" t="s">
        <v>328</v>
      </c>
    </row>
    <row r="296" spans="1:4" ht="15">
      <c r="A296" s="2"/>
      <c r="D296" s="3" t="s">
        <v>98</v>
      </c>
    </row>
    <row r="297" ht="15">
      <c r="A297" s="2"/>
    </row>
    <row r="298" spans="1:4" ht="15">
      <c r="A298" s="2"/>
      <c r="D298" s="3" t="s">
        <v>99</v>
      </c>
    </row>
    <row r="299" spans="1:4" ht="15">
      <c r="A299" s="2"/>
      <c r="D299" s="3" t="s">
        <v>329</v>
      </c>
    </row>
    <row r="300" spans="1:4" ht="15">
      <c r="A300" s="2"/>
      <c r="D300" s="3" t="s">
        <v>100</v>
      </c>
    </row>
    <row r="301" ht="15">
      <c r="A301" s="2"/>
    </row>
    <row r="302" spans="1:4" ht="15">
      <c r="A302" s="2"/>
      <c r="B302" s="15"/>
      <c r="D302" s="3" t="s">
        <v>101</v>
      </c>
    </row>
    <row r="303" spans="1:4" ht="15">
      <c r="A303" s="2"/>
      <c r="D303" s="3" t="s">
        <v>102</v>
      </c>
    </row>
    <row r="304" spans="1:4" ht="15">
      <c r="A304" s="2"/>
      <c r="D304" s="3" t="s">
        <v>103</v>
      </c>
    </row>
    <row r="305" ht="15">
      <c r="A305" s="2"/>
    </row>
    <row r="306" spans="1:4" ht="15">
      <c r="A306" s="2"/>
      <c r="D306" s="3" t="s">
        <v>104</v>
      </c>
    </row>
    <row r="307" spans="1:4" ht="15">
      <c r="A307" s="2"/>
      <c r="D307" s="3" t="s">
        <v>105</v>
      </c>
    </row>
    <row r="308" ht="15">
      <c r="A308" s="2"/>
    </row>
    <row r="309" ht="15">
      <c r="A309" s="2"/>
    </row>
    <row r="310" spans="1:4" ht="15">
      <c r="A310" s="2"/>
      <c r="B310" s="93">
        <v>13.2</v>
      </c>
      <c r="D310" s="3" t="s">
        <v>106</v>
      </c>
    </row>
    <row r="311" spans="1:4" ht="15">
      <c r="A311" s="2"/>
      <c r="D311" s="3" t="s">
        <v>107</v>
      </c>
    </row>
    <row r="312" spans="1:4" ht="15">
      <c r="A312" s="2"/>
      <c r="D312" s="3" t="s">
        <v>108</v>
      </c>
    </row>
    <row r="313" spans="1:4" ht="15">
      <c r="A313" s="2"/>
      <c r="D313" s="3" t="s">
        <v>109</v>
      </c>
    </row>
    <row r="314" spans="1:4" ht="15">
      <c r="A314" s="2"/>
      <c r="D314" s="3" t="s">
        <v>127</v>
      </c>
    </row>
    <row r="315" spans="1:4" ht="15">
      <c r="A315" s="2"/>
      <c r="D315" s="3" t="s">
        <v>330</v>
      </c>
    </row>
    <row r="316" spans="1:4" ht="15">
      <c r="A316" s="2"/>
      <c r="D316" s="3" t="s">
        <v>128</v>
      </c>
    </row>
    <row r="317" ht="15">
      <c r="A317" s="2"/>
    </row>
    <row r="318" spans="1:2" ht="15">
      <c r="A318" s="2"/>
      <c r="B318" s="29"/>
    </row>
    <row r="319" spans="1:2" ht="15">
      <c r="A319" s="2" t="s">
        <v>238</v>
      </c>
      <c r="B319" s="4" t="s">
        <v>244</v>
      </c>
    </row>
    <row r="320" spans="1:8" ht="15">
      <c r="A320" s="2"/>
      <c r="B320" s="4"/>
      <c r="H320" s="5"/>
    </row>
    <row r="321" spans="1:8" ht="15">
      <c r="A321" s="2"/>
      <c r="E321" s="5"/>
      <c r="F321" s="96" t="s">
        <v>245</v>
      </c>
      <c r="G321" s="5"/>
      <c r="H321" s="5"/>
    </row>
    <row r="322" spans="1:8" ht="15">
      <c r="A322" s="2"/>
      <c r="E322" s="5"/>
      <c r="F322" s="96" t="s">
        <v>246</v>
      </c>
      <c r="G322" s="5"/>
      <c r="H322" s="5" t="s">
        <v>247</v>
      </c>
    </row>
    <row r="323" spans="1:8" ht="15">
      <c r="A323" s="2"/>
      <c r="B323" s="4" t="s">
        <v>248</v>
      </c>
      <c r="E323" s="26" t="s">
        <v>275</v>
      </c>
      <c r="F323" s="97" t="s">
        <v>158</v>
      </c>
      <c r="G323" s="26"/>
      <c r="H323" s="26" t="s">
        <v>249</v>
      </c>
    </row>
    <row r="324" spans="1:8" ht="15">
      <c r="A324" s="2"/>
      <c r="E324" s="5" t="s">
        <v>151</v>
      </c>
      <c r="F324" s="96" t="s">
        <v>151</v>
      </c>
      <c r="G324" s="5"/>
      <c r="H324" s="5" t="s">
        <v>151</v>
      </c>
    </row>
    <row r="325" spans="1:8" ht="15">
      <c r="A325" s="2"/>
      <c r="B325" s="3" t="s">
        <v>266</v>
      </c>
      <c r="E325" s="36">
        <v>2243.284</v>
      </c>
      <c r="F325" s="36">
        <f>-8222.052</f>
        <v>-8222.052</v>
      </c>
      <c r="G325" s="36"/>
      <c r="H325" s="36">
        <v>563577.329</v>
      </c>
    </row>
    <row r="326" spans="1:8" ht="15">
      <c r="A326" s="2"/>
      <c r="B326" s="3" t="s">
        <v>84</v>
      </c>
      <c r="E326" s="36">
        <v>450226.834</v>
      </c>
      <c r="F326" s="36">
        <f>42491.849-2248+0.5</f>
        <v>40244.349</v>
      </c>
      <c r="G326" s="36"/>
      <c r="H326" s="36">
        <f>1244775.623-3488</f>
        <v>1241287.623</v>
      </c>
    </row>
    <row r="327" spans="1:8" ht="15">
      <c r="A327" s="2"/>
      <c r="B327" s="3" t="s">
        <v>250</v>
      </c>
      <c r="E327" s="36">
        <v>4462.616</v>
      </c>
      <c r="F327" s="36">
        <v>1345.931</v>
      </c>
      <c r="G327" s="36"/>
      <c r="H327" s="36">
        <v>60112.528</v>
      </c>
    </row>
    <row r="328" spans="1:8" ht="15">
      <c r="A328" s="2"/>
      <c r="B328" s="3" t="s">
        <v>251</v>
      </c>
      <c r="E328" s="36">
        <v>14572.234</v>
      </c>
      <c r="F328" s="36">
        <v>1203.101</v>
      </c>
      <c r="G328" s="36"/>
      <c r="H328" s="36">
        <v>12393.079</v>
      </c>
    </row>
    <row r="329" spans="1:8" ht="15">
      <c r="A329" s="2"/>
      <c r="B329" s="3" t="s">
        <v>252</v>
      </c>
      <c r="E329" s="36">
        <v>27641.586</v>
      </c>
      <c r="F329" s="36">
        <v>1588.621</v>
      </c>
      <c r="G329" s="36"/>
      <c r="H329" s="36">
        <v>40190.187</v>
      </c>
    </row>
    <row r="330" spans="1:8" ht="15">
      <c r="A330" s="2"/>
      <c r="B330" s="3" t="s">
        <v>253</v>
      </c>
      <c r="E330" s="36">
        <v>2873.34</v>
      </c>
      <c r="F330" s="36">
        <v>-3211.451</v>
      </c>
      <c r="G330" s="36"/>
      <c r="H330" s="36">
        <v>-1264.891</v>
      </c>
    </row>
    <row r="331" spans="1:8" ht="15">
      <c r="A331" s="2"/>
      <c r="B331" s="3" t="s">
        <v>286</v>
      </c>
      <c r="E331" s="37">
        <v>10367.147</v>
      </c>
      <c r="F331" s="37">
        <v>-6635.235</v>
      </c>
      <c r="G331" s="37"/>
      <c r="H331" s="37">
        <v>110719.912</v>
      </c>
    </row>
    <row r="332" spans="1:8" ht="15">
      <c r="A332" s="2"/>
      <c r="B332" s="3" t="s">
        <v>287</v>
      </c>
      <c r="E332" s="38">
        <v>0</v>
      </c>
      <c r="F332" s="38">
        <v>6.987</v>
      </c>
      <c r="G332" s="38"/>
      <c r="H332" s="38">
        <v>0</v>
      </c>
    </row>
    <row r="333" spans="1:8" ht="15">
      <c r="A333" s="2"/>
      <c r="E333" s="36">
        <f>SUM(E325:E332)</f>
        <v>512387.04099999997</v>
      </c>
      <c r="F333" s="36">
        <f>SUM(F325:F332)+0.5</f>
        <v>26320.751000000004</v>
      </c>
      <c r="G333" s="36">
        <f>SUM(G325:G332)</f>
        <v>0</v>
      </c>
      <c r="H333" s="36">
        <f>SUM(H325:H332)</f>
        <v>2027015.7669999998</v>
      </c>
    </row>
    <row r="334" spans="1:8" ht="15">
      <c r="A334" s="2"/>
      <c r="B334" s="3" t="s">
        <v>285</v>
      </c>
      <c r="E334" s="36"/>
      <c r="F334" s="36">
        <v>2248</v>
      </c>
      <c r="G334" s="36"/>
      <c r="H334" s="36"/>
    </row>
    <row r="335" spans="1:8" ht="15.75" thickBot="1">
      <c r="A335" s="2"/>
      <c r="E335" s="39">
        <f>SUM(E333:E334)</f>
        <v>512387.04099999997</v>
      </c>
      <c r="F335" s="39">
        <f>SUM(F333:F334)</f>
        <v>28568.751000000004</v>
      </c>
      <c r="G335" s="39"/>
      <c r="H335" s="39">
        <f>SUM(H333:H334)</f>
        <v>2027015.7669999998</v>
      </c>
    </row>
    <row r="336" spans="1:8" ht="15.75" thickTop="1">
      <c r="A336" s="2"/>
      <c r="E336" s="36"/>
      <c r="F336" s="36"/>
      <c r="G336" s="36"/>
      <c r="H336" s="36"/>
    </row>
    <row r="337" ht="15">
      <c r="A337" s="2"/>
    </row>
    <row r="338" spans="1:2" ht="15">
      <c r="A338" s="2" t="s">
        <v>241</v>
      </c>
      <c r="B338" s="4" t="s">
        <v>110</v>
      </c>
    </row>
    <row r="339" spans="1:2" ht="15">
      <c r="A339" s="2"/>
      <c r="B339" s="4" t="s">
        <v>111</v>
      </c>
    </row>
    <row r="340" spans="1:2" ht="15">
      <c r="A340" s="2"/>
      <c r="B340" s="4"/>
    </row>
    <row r="341" spans="1:2" ht="15">
      <c r="A341" s="2"/>
      <c r="B341" s="4"/>
    </row>
    <row r="342" spans="1:11" ht="15">
      <c r="A342" s="2"/>
      <c r="B342" s="40"/>
      <c r="C342" s="18"/>
      <c r="D342" s="18"/>
      <c r="E342" s="18"/>
      <c r="F342" s="110"/>
      <c r="G342" s="41"/>
      <c r="H342" s="22" t="s">
        <v>18</v>
      </c>
      <c r="I342" s="22" t="s">
        <v>3</v>
      </c>
      <c r="J342" s="19" t="s">
        <v>333</v>
      </c>
      <c r="K342" s="19" t="s">
        <v>333</v>
      </c>
    </row>
    <row r="343" spans="1:11" ht="15">
      <c r="A343" s="2"/>
      <c r="B343" s="42"/>
      <c r="C343" s="13"/>
      <c r="D343" s="13"/>
      <c r="E343" s="13"/>
      <c r="F343" s="103"/>
      <c r="G343" s="43"/>
      <c r="H343" s="24" t="s">
        <v>1</v>
      </c>
      <c r="I343" s="24" t="s">
        <v>1</v>
      </c>
      <c r="J343" s="24" t="s">
        <v>334</v>
      </c>
      <c r="K343" s="24" t="s">
        <v>334</v>
      </c>
    </row>
    <row r="344" spans="1:11" ht="15">
      <c r="A344" s="2"/>
      <c r="B344" s="42"/>
      <c r="C344" s="13"/>
      <c r="D344" s="13"/>
      <c r="E344" s="13"/>
      <c r="F344" s="103"/>
      <c r="G344" s="43"/>
      <c r="H344" s="47" t="s">
        <v>2</v>
      </c>
      <c r="I344" s="47" t="s">
        <v>2</v>
      </c>
      <c r="J344" s="47"/>
      <c r="K344" s="47"/>
    </row>
    <row r="345" spans="1:11" ht="15">
      <c r="A345" s="2"/>
      <c r="B345" s="44"/>
      <c r="C345" s="12"/>
      <c r="D345" s="12"/>
      <c r="E345" s="12"/>
      <c r="F345" s="100"/>
      <c r="G345" s="45"/>
      <c r="H345" s="21" t="s">
        <v>4</v>
      </c>
      <c r="I345" s="21" t="s">
        <v>4</v>
      </c>
      <c r="J345" s="21" t="s">
        <v>4</v>
      </c>
      <c r="K345" s="21" t="s">
        <v>142</v>
      </c>
    </row>
    <row r="346" spans="1:11" ht="15">
      <c r="A346" s="2"/>
      <c r="B346" s="42"/>
      <c r="C346" s="13"/>
      <c r="D346" s="13"/>
      <c r="E346" s="13"/>
      <c r="F346" s="103"/>
      <c r="G346" s="43"/>
      <c r="H346" s="46"/>
      <c r="I346" s="46"/>
      <c r="J346" s="46"/>
      <c r="K346" s="46"/>
    </row>
    <row r="347" spans="1:11" ht="15">
      <c r="A347" s="2"/>
      <c r="B347" s="23" t="s">
        <v>275</v>
      </c>
      <c r="C347" s="13"/>
      <c r="D347" s="13"/>
      <c r="E347" s="13"/>
      <c r="F347" s="103"/>
      <c r="G347" s="43"/>
      <c r="H347" s="48">
        <f>+E335</f>
        <v>512387.04099999997</v>
      </c>
      <c r="I347" s="48">
        <v>321363</v>
      </c>
      <c r="J347" s="48">
        <f>+H347-I347</f>
        <v>191024.04099999997</v>
      </c>
      <c r="K347" s="92">
        <f>+J347/I347</f>
        <v>0.5944182777731101</v>
      </c>
    </row>
    <row r="348" spans="1:11" ht="15">
      <c r="A348" s="2"/>
      <c r="B348" s="20"/>
      <c r="C348" s="12"/>
      <c r="D348" s="12"/>
      <c r="E348" s="12"/>
      <c r="F348" s="100"/>
      <c r="G348" s="45"/>
      <c r="H348" s="50"/>
      <c r="I348" s="50"/>
      <c r="J348" s="50"/>
      <c r="K348" s="90"/>
    </row>
    <row r="349" spans="1:11" ht="15">
      <c r="A349" s="2"/>
      <c r="B349" s="23" t="s">
        <v>5</v>
      </c>
      <c r="C349" s="13"/>
      <c r="D349" s="13"/>
      <c r="E349" s="13"/>
      <c r="F349" s="103"/>
      <c r="G349" s="43"/>
      <c r="H349" s="48"/>
      <c r="I349" s="48"/>
      <c r="J349" s="48"/>
      <c r="K349" s="54"/>
    </row>
    <row r="350" spans="1:11" ht="15">
      <c r="A350" s="2"/>
      <c r="B350" s="20" t="s">
        <v>356</v>
      </c>
      <c r="C350" s="12"/>
      <c r="D350" s="12"/>
      <c r="E350" s="12"/>
      <c r="F350" s="100"/>
      <c r="G350" s="45"/>
      <c r="H350" s="50">
        <f>+F333</f>
        <v>26320.751000000004</v>
      </c>
      <c r="I350" s="50">
        <v>16334</v>
      </c>
      <c r="J350" s="50">
        <f>+H350-I350</f>
        <v>9986.751000000004</v>
      </c>
      <c r="K350" s="90">
        <f>+J350/I350</f>
        <v>0.6114087792335009</v>
      </c>
    </row>
    <row r="351" spans="1:11" ht="15" hidden="1">
      <c r="A351" s="2"/>
      <c r="B351" s="23" t="s">
        <v>6</v>
      </c>
      <c r="C351" s="13"/>
      <c r="D351" s="13"/>
      <c r="E351" s="13"/>
      <c r="F351" s="111"/>
      <c r="G351" s="46"/>
      <c r="H351" s="48">
        <f>8308-I351</f>
        <v>3919</v>
      </c>
      <c r="I351" s="48">
        <v>4389</v>
      </c>
      <c r="J351" s="48"/>
      <c r="K351" s="48">
        <v>6197</v>
      </c>
    </row>
    <row r="352" spans="1:11" ht="15" hidden="1">
      <c r="A352" s="2"/>
      <c r="B352" s="44"/>
      <c r="C352" s="12"/>
      <c r="D352" s="12"/>
      <c r="E352" s="12"/>
      <c r="F352" s="112"/>
      <c r="G352" s="49"/>
      <c r="H352" s="49"/>
      <c r="I352" s="49"/>
      <c r="J352" s="49"/>
      <c r="K352" s="49"/>
    </row>
    <row r="353" spans="1:2" ht="15">
      <c r="A353" s="2"/>
      <c r="B353" s="4"/>
    </row>
    <row r="354" spans="1:2" ht="15">
      <c r="A354" s="2"/>
      <c r="B354" s="4"/>
    </row>
    <row r="355" spans="1:11" ht="15">
      <c r="A355" s="2"/>
      <c r="B355" s="34" t="s">
        <v>223</v>
      </c>
      <c r="C355" s="34"/>
      <c r="D355" s="34"/>
      <c r="E355" s="34"/>
      <c r="F355" s="108"/>
      <c r="G355" s="34"/>
      <c r="H355" s="34"/>
      <c r="I355" s="34"/>
      <c r="J355" s="34"/>
      <c r="K355" s="34"/>
    </row>
    <row r="356" spans="1:11" ht="15">
      <c r="A356" s="2"/>
      <c r="B356" s="34" t="s">
        <v>224</v>
      </c>
      <c r="C356" s="34"/>
      <c r="D356" s="34"/>
      <c r="E356" s="34"/>
      <c r="F356" s="108"/>
      <c r="G356" s="34"/>
      <c r="H356" s="34"/>
      <c r="I356" s="34"/>
      <c r="J356" s="34"/>
      <c r="K356" s="34"/>
    </row>
    <row r="357" ht="15">
      <c r="A357" s="2"/>
    </row>
    <row r="358" spans="1:11" ht="15">
      <c r="A358" s="2"/>
      <c r="B358" s="34" t="s">
        <v>126</v>
      </c>
      <c r="C358" s="34"/>
      <c r="D358" s="34"/>
      <c r="E358" s="34"/>
      <c r="F358" s="108"/>
      <c r="G358" s="34"/>
      <c r="H358" s="34"/>
      <c r="I358" s="34"/>
      <c r="J358" s="34"/>
      <c r="K358" s="34"/>
    </row>
    <row r="359" spans="1:11" ht="15">
      <c r="A359" s="2"/>
      <c r="B359" s="34"/>
      <c r="C359" s="34"/>
      <c r="D359" s="34"/>
      <c r="E359" s="34"/>
      <c r="F359" s="108"/>
      <c r="G359" s="34"/>
      <c r="H359" s="34"/>
      <c r="I359" s="34"/>
      <c r="J359" s="34"/>
      <c r="K359" s="34"/>
    </row>
    <row r="360" spans="1:11" ht="15">
      <c r="A360" s="2"/>
      <c r="B360" s="34"/>
      <c r="C360" s="34"/>
      <c r="D360" s="34"/>
      <c r="E360" s="34"/>
      <c r="F360" s="108"/>
      <c r="G360" s="34"/>
      <c r="H360" s="34"/>
      <c r="I360" s="34"/>
      <c r="J360" s="34"/>
      <c r="K360" s="34"/>
    </row>
    <row r="361" spans="1:2" ht="15">
      <c r="A361" s="2" t="s">
        <v>243</v>
      </c>
      <c r="B361" s="4" t="s">
        <v>255</v>
      </c>
    </row>
    <row r="362" ht="15">
      <c r="A362" s="2"/>
    </row>
    <row r="363" spans="1:10" ht="15">
      <c r="A363" s="2"/>
      <c r="B363" s="34" t="s">
        <v>230</v>
      </c>
      <c r="C363" s="34"/>
      <c r="D363" s="34"/>
      <c r="E363" s="34"/>
      <c r="F363" s="108"/>
      <c r="G363" s="34"/>
      <c r="H363" s="34"/>
      <c r="I363" s="34"/>
      <c r="J363" s="34"/>
    </row>
    <row r="364" spans="1:10" ht="15">
      <c r="A364" s="2"/>
      <c r="B364" s="34" t="s">
        <v>231</v>
      </c>
      <c r="C364" s="34"/>
      <c r="D364" s="34"/>
      <c r="E364" s="34"/>
      <c r="F364" s="108"/>
      <c r="G364" s="34"/>
      <c r="H364" s="34"/>
      <c r="I364" s="34"/>
      <c r="J364" s="34"/>
    </row>
    <row r="365" spans="1:10" ht="15">
      <c r="A365" s="2"/>
      <c r="B365" s="34" t="s">
        <v>232</v>
      </c>
      <c r="C365" s="34"/>
      <c r="D365" s="34"/>
      <c r="E365" s="34"/>
      <c r="F365" s="108"/>
      <c r="G365" s="34"/>
      <c r="H365" s="34"/>
      <c r="I365" s="34"/>
      <c r="J365" s="34"/>
    </row>
    <row r="366" ht="15">
      <c r="A366" s="2"/>
    </row>
    <row r="367" spans="1:2" ht="15">
      <c r="A367" s="2"/>
      <c r="B367" s="3" t="s">
        <v>227</v>
      </c>
    </row>
    <row r="368" spans="1:2" ht="15">
      <c r="A368" s="2"/>
      <c r="B368" s="3" t="s">
        <v>228</v>
      </c>
    </row>
    <row r="369" spans="1:2" ht="15">
      <c r="A369" s="2"/>
      <c r="B369" s="3" t="s">
        <v>229</v>
      </c>
    </row>
    <row r="370" ht="15">
      <c r="A370" s="2"/>
    </row>
    <row r="371" spans="1:2" ht="15">
      <c r="A371" s="2" t="s">
        <v>280</v>
      </c>
      <c r="B371" s="4" t="s">
        <v>143</v>
      </c>
    </row>
    <row r="372" spans="1:2" ht="15">
      <c r="A372" s="2"/>
      <c r="B372" s="4"/>
    </row>
    <row r="373" spans="1:2" ht="15">
      <c r="A373" s="30"/>
      <c r="B373" s="3" t="s">
        <v>7</v>
      </c>
    </row>
    <row r="374" ht="15">
      <c r="A374" s="2"/>
    </row>
    <row r="375" ht="15">
      <c r="A375" s="2"/>
    </row>
    <row r="376" spans="1:2" ht="15">
      <c r="A376" s="2" t="s">
        <v>254</v>
      </c>
      <c r="B376" s="4" t="s">
        <v>215</v>
      </c>
    </row>
    <row r="377" ht="15">
      <c r="A377" s="2"/>
    </row>
    <row r="378" spans="1:2" ht="15">
      <c r="A378" s="2"/>
      <c r="B378" s="3" t="s">
        <v>216</v>
      </c>
    </row>
    <row r="379" ht="15">
      <c r="A379" s="2"/>
    </row>
    <row r="380" ht="15">
      <c r="A380" s="2"/>
    </row>
    <row r="381" spans="1:2" ht="15">
      <c r="A381" s="2" t="s">
        <v>256</v>
      </c>
      <c r="B381" s="4" t="s">
        <v>257</v>
      </c>
    </row>
    <row r="382" ht="15">
      <c r="A382" s="2"/>
    </row>
    <row r="383" spans="1:2" ht="15">
      <c r="A383" s="2"/>
      <c r="B383" s="3" t="s">
        <v>112</v>
      </c>
    </row>
    <row r="384" spans="1:2" ht="15">
      <c r="A384" s="2"/>
      <c r="B384" s="3" t="s">
        <v>113</v>
      </c>
    </row>
    <row r="385" spans="1:2" ht="15">
      <c r="A385" s="2"/>
      <c r="B385" s="3" t="s">
        <v>114</v>
      </c>
    </row>
    <row r="386" spans="1:2" ht="15">
      <c r="A386" s="2"/>
      <c r="B386" s="3" t="s">
        <v>116</v>
      </c>
    </row>
    <row r="387" ht="15">
      <c r="A387" s="2"/>
    </row>
    <row r="388" ht="15">
      <c r="A388" s="2"/>
    </row>
    <row r="389" spans="1:2" ht="15">
      <c r="A389" s="2" t="s">
        <v>258</v>
      </c>
      <c r="B389" s="4" t="s">
        <v>272</v>
      </c>
    </row>
    <row r="390" ht="15">
      <c r="A390" s="2"/>
    </row>
    <row r="391" spans="1:2" ht="15">
      <c r="A391" s="2"/>
      <c r="B391" s="3" t="s">
        <v>310</v>
      </c>
    </row>
    <row r="392" ht="15">
      <c r="A392" s="2"/>
    </row>
    <row r="393" spans="1:2" ht="15">
      <c r="A393" s="2"/>
      <c r="B393" s="4"/>
    </row>
    <row r="394" spans="1:2" ht="15">
      <c r="A394" s="2" t="s">
        <v>259</v>
      </c>
      <c r="B394" s="4" t="s">
        <v>260</v>
      </c>
    </row>
    <row r="395" ht="15">
      <c r="A395" s="2"/>
    </row>
    <row r="396" ht="15">
      <c r="B396" s="3" t="s">
        <v>308</v>
      </c>
    </row>
    <row r="402" ht="15">
      <c r="A402" s="2"/>
    </row>
    <row r="403" ht="15">
      <c r="A403" s="2"/>
    </row>
  </sheetData>
  <mergeCells count="3">
    <mergeCell ref="B209:C209"/>
    <mergeCell ref="B210:C210"/>
    <mergeCell ref="B211:C211"/>
  </mergeCells>
  <printOptions/>
  <pageMargins left="0.75" right="0.25" top="0.75" bottom="0.75" header="0.5" footer="0.5"/>
  <pageSetup horizontalDpi="600" verticalDpi="600" orientation="portrait" paperSize="9" scale="75" r:id="rId1"/>
  <headerFooter alignWithMargins="0">
    <oddFooter>&amp;C&amp;P</oddFooter>
  </headerFooter>
  <rowBreaks count="6" manualBreakCount="6">
    <brk id="59" max="10" man="1"/>
    <brk id="124" max="10" man="1"/>
    <brk id="174" max="10" man="1"/>
    <brk id="232" max="10" man="1"/>
    <brk id="285" max="10" man="1"/>
    <brk id="3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Talam Corporation Bhd</cp:lastModifiedBy>
  <cp:lastPrinted>2001-12-29T04:14:05Z</cp:lastPrinted>
  <dcterms:created xsi:type="dcterms:W3CDTF">1999-08-24T07:03:38Z</dcterms:created>
  <dcterms:modified xsi:type="dcterms:W3CDTF">2001-12-29T04:18:05Z</dcterms:modified>
  <cp:category/>
  <cp:version/>
  <cp:contentType/>
  <cp:contentStatus/>
</cp:coreProperties>
</file>